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8535" yWindow="0" windowWidth="15510" windowHeight="10230" tabRatio="778" activeTab="5"/>
  </bookViews>
  <sheets>
    <sheet name="project" sheetId="10" r:id="rId1"/>
    <sheet name="อนุมัติ" sheetId="11" r:id="rId2"/>
    <sheet name="Questionniar" sheetId="1" r:id="rId3"/>
    <sheet name="Summary" sheetId="2" r:id="rId4"/>
    <sheet name="สรุปส่งวิทยาเขต" sheetId="15" r:id="rId5"/>
    <sheet name="แผนผลปฏิบัติงาน" sheetId="4" r:id="rId6"/>
    <sheet name="ST_FLAS" sheetId="12" r:id="rId7"/>
    <sheet name="ST_KU10yrs" sheetId="13" r:id="rId8"/>
    <sheet name="ST_KU57" sheetId="16" r:id="rId9"/>
    <sheet name="BudgetInfo" sheetId="14" r:id="rId10"/>
  </sheets>
  <definedNames>
    <definedName name="compensation">BudgetInfo!$A$7:$A$12</definedName>
    <definedName name="cost">#REF!</definedName>
    <definedName name="data_1">Questionniar!$K$9:$HB$18</definedName>
    <definedName name="data_2">Questionniar!$K$20:$HB$25</definedName>
    <definedName name="data_3">Questionniar!$K$27:$HB$43</definedName>
    <definedName name="data_4">Questionniar!$B$45:$R$106</definedName>
    <definedName name="Data1">Questionniar!$B$9:$J$18,Questionniar!$B$20:$J$25,Questionniar!$A$27:$J$43</definedName>
    <definedName name="Data2">Questionniar!$K$9:$HB$18,Questionniar!$K$20:$HB$25,Questionniar!$K$27:$HB$43,Questionniar!$B$45:$S$106</definedName>
    <definedName name="expense">BudgetInfo!$A$13:$A$22</definedName>
    <definedName name="flasPlan">ST_FLAS!$C$2:$C$14</definedName>
    <definedName name="material">BudgetInfo!$A$23:$A$29</definedName>
    <definedName name="_xlnm.Print_Area" localSheetId="0">project!$A$5:$R$134</definedName>
    <definedName name="_xlnm.Print_Area" localSheetId="3">Summary!$A$1:$O$115</definedName>
    <definedName name="_xlnm.Print_Area" localSheetId="1">อนุมัติ!$A$1:$H$47</definedName>
    <definedName name="ProjTitle">Questionniar!$C$1</definedName>
    <definedName name="QAindex">ST_FLAS!$C$17:$C$72</definedName>
    <definedName name="target">Questionniar!$C$6</definedName>
    <definedName name="targetNum">Questionniar!$N$6</definedName>
    <definedName name="topic_1">Questionniar!$B$9:$J$18</definedName>
    <definedName name="topic_2">Questionniar!$B$20:$J$25</definedName>
    <definedName name="topic_3">Questionniar!$B$27:$J$43</definedName>
    <definedName name="x_bg">project!$H$2</definedName>
    <definedName name="x_bgtype">project!$A$2</definedName>
    <definedName name="x_dept">project!$F$6</definedName>
    <definedName name="x_deptinfo">อนุมัติ!$B$2</definedName>
    <definedName name="x_deptno">อนุมัติ!$B$3</definedName>
    <definedName name="x_description">project!$C$3</definedName>
    <definedName name="x_fdate">project!$F$56</definedName>
    <definedName name="x_idate">project!$B$56</definedName>
    <definedName name="x_kpi1">project!$C$51</definedName>
    <definedName name="x_kpi1v">project!$M$51</definedName>
    <definedName name="x_kpi2">project!$C$52</definedName>
    <definedName name="x_kpi2v">project!$M$52</definedName>
    <definedName name="x_kpi3">project!$C$53</definedName>
    <definedName name="x_kpi3v">project!$M$53</definedName>
    <definedName name="x_kpi4">project!$C$54</definedName>
    <definedName name="x_kpi4v">project!$M$54</definedName>
    <definedName name="x_manager">project!$P$2</definedName>
    <definedName name="x_no">project!$Q$1</definedName>
    <definedName name="x_target">Questionniar!$N$6</definedName>
    <definedName name="x_title">project!$C$1</definedName>
    <definedName name="x_year">project!$E$2</definedName>
    <definedName name="y_bgused">Questionniar!$M$5</definedName>
    <definedName name="y_evaluate">Summary!$M$81</definedName>
    <definedName name="y_fdate">Questionniar!$F$3</definedName>
    <definedName name="y_idate">Questionniar!$C$3</definedName>
    <definedName name="y_kpi1r">Summary!$F$20</definedName>
    <definedName name="y_kpi2r">Summary!$F$21</definedName>
    <definedName name="y_kpi3r">Summary!$F$22</definedName>
    <definedName name="y_kpi4r">Summary!$F$23</definedName>
    <definedName name="y_PartNum">Questionniar!$C$7</definedName>
    <definedName name="y_replies">Questionniar!$M$7</definedName>
    <definedName name="y_vanue">Questionniar!$C$4</definedName>
  </definedNames>
  <calcPr calcId="125725"/>
</workbook>
</file>

<file path=xl/calcChain.xml><?xml version="1.0" encoding="utf-8"?>
<calcChain xmlns="http://schemas.openxmlformats.org/spreadsheetml/2006/main">
  <c r="Q8" i="4"/>
  <c r="R8"/>
  <c r="K8"/>
  <c r="J8"/>
  <c r="N2" i="1"/>
  <c r="L2" i="10"/>
  <c r="C134"/>
  <c r="A1" i="4"/>
  <c r="B8"/>
  <c r="S8"/>
  <c r="O11"/>
  <c r="O10"/>
  <c r="O9"/>
  <c r="O8"/>
  <c r="N11"/>
  <c r="N10"/>
  <c r="N9"/>
  <c r="N8"/>
  <c r="M8"/>
  <c r="L8"/>
  <c r="H11"/>
  <c r="H10"/>
  <c r="H9"/>
  <c r="H8"/>
  <c r="G11"/>
  <c r="G10"/>
  <c r="G9"/>
  <c r="G8"/>
  <c r="F8"/>
  <c r="E8"/>
  <c r="D8"/>
  <c r="C8"/>
  <c r="C3" i="15"/>
  <c r="A37" i="2"/>
  <c r="J23"/>
  <c r="J22"/>
  <c r="J21"/>
  <c r="J20"/>
  <c r="B23"/>
  <c r="B22"/>
  <c r="B21"/>
  <c r="B20"/>
  <c r="C8"/>
  <c r="C7"/>
  <c r="C6"/>
  <c r="C5"/>
  <c r="C5" i="1"/>
  <c r="F46" i="11"/>
  <c r="F28"/>
  <c r="A25"/>
  <c r="A42"/>
  <c r="B35"/>
  <c r="B37"/>
  <c r="B18"/>
  <c r="B20"/>
  <c r="B4"/>
  <c r="A24" s="1"/>
  <c r="B36"/>
  <c r="B19"/>
  <c r="F13"/>
  <c r="A9"/>
  <c r="A8"/>
  <c r="A41" l="1"/>
  <c r="I91" i="10"/>
  <c r="J8"/>
  <c r="A5" s="1"/>
  <c r="D9"/>
  <c r="T28"/>
  <c r="T27"/>
  <c r="T26"/>
  <c r="T25"/>
  <c r="T24"/>
  <c r="C28"/>
  <c r="C27"/>
  <c r="C26"/>
  <c r="C25"/>
  <c r="C24"/>
  <c r="B25"/>
  <c r="B26"/>
  <c r="B27"/>
  <c r="B28"/>
  <c r="T34"/>
  <c r="T29"/>
  <c r="T30"/>
  <c r="T31"/>
  <c r="T32"/>
  <c r="I46" i="11"/>
  <c r="I45"/>
  <c r="T33" i="10"/>
  <c r="B24"/>
  <c r="A2" i="4" l="1"/>
  <c r="B45" i="10" l="1"/>
  <c r="O46"/>
  <c r="C39" i="2"/>
  <c r="C5" i="15"/>
  <c r="C2"/>
  <c r="H4" i="10"/>
  <c r="T35"/>
  <c r="A8" i="4" s="1"/>
  <c r="T36" i="10"/>
  <c r="C6" i="1"/>
  <c r="O47" i="10"/>
  <c r="O48"/>
  <c r="O45"/>
  <c r="N6" i="1"/>
  <c r="C2"/>
  <c r="C1"/>
  <c r="U64" i="10"/>
  <c r="V64"/>
  <c r="U65"/>
  <c r="V65"/>
  <c r="U66"/>
  <c r="V66"/>
  <c r="U67"/>
  <c r="V67"/>
  <c r="U68"/>
  <c r="V68"/>
  <c r="U69"/>
  <c r="V69"/>
  <c r="U70"/>
  <c r="V70"/>
  <c r="U71"/>
  <c r="V71"/>
  <c r="V63"/>
  <c r="U63"/>
  <c r="Q67" l="1"/>
  <c r="I71"/>
  <c r="M70"/>
  <c r="Q71"/>
  <c r="G71"/>
  <c r="G70"/>
  <c r="I67"/>
  <c r="M71"/>
  <c r="Q70"/>
  <c r="I70"/>
  <c r="M67"/>
  <c r="M69"/>
  <c r="Q69"/>
  <c r="I69"/>
  <c r="G69"/>
  <c r="M68"/>
  <c r="Q68"/>
  <c r="I68"/>
  <c r="G68"/>
  <c r="G67"/>
  <c r="G66"/>
  <c r="G65"/>
  <c r="G64"/>
  <c r="O71"/>
  <c r="K71"/>
  <c r="O70"/>
  <c r="K70"/>
  <c r="O69"/>
  <c r="K69"/>
  <c r="O68"/>
  <c r="K68"/>
  <c r="O67"/>
  <c r="K67"/>
  <c r="H71"/>
  <c r="H70"/>
  <c r="H69"/>
  <c r="H68"/>
  <c r="H67"/>
  <c r="K66"/>
  <c r="O66"/>
  <c r="H66"/>
  <c r="Q66"/>
  <c r="M66"/>
  <c r="I66"/>
  <c r="K65"/>
  <c r="O65"/>
  <c r="H65"/>
  <c r="Q65"/>
  <c r="M65"/>
  <c r="I65"/>
  <c r="K64"/>
  <c r="O64"/>
  <c r="H64"/>
  <c r="Q64"/>
  <c r="M64"/>
  <c r="I64"/>
  <c r="R71"/>
  <c r="P71"/>
  <c r="N71"/>
  <c r="L71"/>
  <c r="J71"/>
  <c r="R70"/>
  <c r="P70"/>
  <c r="N70"/>
  <c r="L70"/>
  <c r="J70"/>
  <c r="R69"/>
  <c r="P69"/>
  <c r="N69"/>
  <c r="L69"/>
  <c r="J69"/>
  <c r="R68"/>
  <c r="P68"/>
  <c r="N68"/>
  <c r="L68"/>
  <c r="J68"/>
  <c r="R67"/>
  <c r="P67"/>
  <c r="N67"/>
  <c r="L67"/>
  <c r="J67"/>
  <c r="R66"/>
  <c r="P66"/>
  <c r="N66"/>
  <c r="L66"/>
  <c r="J66"/>
  <c r="R65"/>
  <c r="P65"/>
  <c r="N65"/>
  <c r="L65"/>
  <c r="J65"/>
  <c r="R64"/>
  <c r="P64"/>
  <c r="N64"/>
  <c r="L64"/>
  <c r="J64"/>
  <c r="I63"/>
  <c r="G63"/>
  <c r="O63"/>
  <c r="K63"/>
  <c r="R63"/>
  <c r="P63"/>
  <c r="N63"/>
  <c r="L63"/>
  <c r="J63"/>
  <c r="H63"/>
  <c r="Q63"/>
  <c r="M63"/>
  <c r="N4"/>
  <c r="C4" l="1"/>
  <c r="C71" i="12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4"/>
  <c r="C13"/>
  <c r="C12"/>
  <c r="C11"/>
  <c r="C10"/>
  <c r="C9"/>
  <c r="C8"/>
  <c r="C7"/>
  <c r="C6"/>
  <c r="C5"/>
  <c r="C4"/>
  <c r="C3"/>
  <c r="C2"/>
  <c r="B132" i="10"/>
  <c r="B131"/>
  <c r="B130"/>
  <c r="B128"/>
  <c r="B129" s="1"/>
  <c r="B126"/>
  <c r="B125"/>
  <c r="B124"/>
  <c r="B123"/>
  <c r="B122"/>
  <c r="J120"/>
  <c r="I119"/>
  <c r="L119" s="1"/>
  <c r="A71"/>
  <c r="A70"/>
  <c r="A63"/>
  <c r="A64" s="1"/>
  <c r="A65" s="1"/>
  <c r="A66" s="1"/>
  <c r="A67" s="1"/>
  <c r="A68" s="1"/>
  <c r="A69" s="1"/>
  <c r="B54"/>
  <c r="B51"/>
  <c r="B52" s="1"/>
  <c r="B53" s="1"/>
  <c r="B48"/>
  <c r="B47"/>
  <c r="B46"/>
  <c r="C43"/>
  <c r="C42"/>
  <c r="C41"/>
  <c r="C40"/>
  <c r="C39"/>
  <c r="C38"/>
  <c r="B22"/>
  <c r="B21"/>
  <c r="B20"/>
  <c r="B18"/>
  <c r="B19" s="1"/>
  <c r="C14"/>
  <c r="C13"/>
  <c r="B12"/>
  <c r="B11"/>
  <c r="G60"/>
  <c r="H21" i="2"/>
  <c r="C48"/>
  <c r="B48"/>
  <c r="C42"/>
  <c r="C43"/>
  <c r="C44"/>
  <c r="C45"/>
  <c r="C46"/>
  <c r="C49"/>
  <c r="C50"/>
  <c r="C51"/>
  <c r="C47"/>
  <c r="B46"/>
  <c r="B47"/>
  <c r="B49"/>
  <c r="B50"/>
  <c r="B51"/>
  <c r="M7" i="1" l="1"/>
  <c r="C12" i="2" s="1"/>
  <c r="H22"/>
  <c r="H23"/>
  <c r="B69"/>
  <c r="M103" l="1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M102"/>
  <c r="BN2" i="1" l="1"/>
  <c r="L21" i="2" l="1"/>
  <c r="L22"/>
  <c r="L23"/>
  <c r="H20"/>
  <c r="B3"/>
  <c r="B2"/>
  <c r="C10"/>
  <c r="C6" i="15" s="1"/>
  <c r="M9" i="2"/>
  <c r="C9"/>
  <c r="B4"/>
  <c r="B36"/>
  <c r="C4" i="15"/>
  <c r="B119" i="2"/>
  <c r="B120"/>
  <c r="A102"/>
  <c r="B100"/>
  <c r="A65"/>
  <c r="A66"/>
  <c r="A67"/>
  <c r="A68"/>
  <c r="A69"/>
  <c r="A70"/>
  <c r="A71"/>
  <c r="A72"/>
  <c r="A73"/>
  <c r="A74"/>
  <c r="A75"/>
  <c r="A76"/>
  <c r="A77"/>
  <c r="A78"/>
  <c r="A79"/>
  <c r="A80"/>
  <c r="A64"/>
  <c r="B66"/>
  <c r="B67"/>
  <c r="B68"/>
  <c r="B70"/>
  <c r="B71"/>
  <c r="G71" s="1"/>
  <c r="B72"/>
  <c r="C72" s="1"/>
  <c r="M72" s="1"/>
  <c r="B73"/>
  <c r="B74"/>
  <c r="B75"/>
  <c r="B76"/>
  <c r="B77"/>
  <c r="B78"/>
  <c r="B79"/>
  <c r="B80"/>
  <c r="A45" i="1"/>
  <c r="B121" i="2"/>
  <c r="B122"/>
  <c r="A122" s="1"/>
  <c r="B123"/>
  <c r="A123" s="1"/>
  <c r="B124"/>
  <c r="A124" s="1"/>
  <c r="B125"/>
  <c r="A125" s="1"/>
  <c r="B126"/>
  <c r="A126" s="1"/>
  <c r="B127"/>
  <c r="A127" s="1"/>
  <c r="B128"/>
  <c r="A128" s="1"/>
  <c r="B129"/>
  <c r="A129" s="1"/>
  <c r="B130"/>
  <c r="A130" s="1"/>
  <c r="B131"/>
  <c r="A131" s="1"/>
  <c r="B132"/>
  <c r="A132" s="1"/>
  <c r="B133"/>
  <c r="A133" s="1"/>
  <c r="B134"/>
  <c r="A134" s="1"/>
  <c r="B135"/>
  <c r="A135" s="1"/>
  <c r="B136"/>
  <c r="A136" s="1"/>
  <c r="B137"/>
  <c r="A137" s="1"/>
  <c r="B138"/>
  <c r="A138" s="1"/>
  <c r="B139"/>
  <c r="A139" s="1"/>
  <c r="B140"/>
  <c r="A140" s="1"/>
  <c r="B141"/>
  <c r="A141" s="1"/>
  <c r="B142"/>
  <c r="A142" s="1"/>
  <c r="B143"/>
  <c r="A143" s="1"/>
  <c r="B144"/>
  <c r="A144" s="1"/>
  <c r="B145"/>
  <c r="A145" s="1"/>
  <c r="B146"/>
  <c r="A146" s="1"/>
  <c r="B147"/>
  <c r="A147" s="1"/>
  <c r="B148"/>
  <c r="A148" s="1"/>
  <c r="B149"/>
  <c r="A149" s="1"/>
  <c r="A65" i="1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B54" i="2"/>
  <c r="C54" s="1"/>
  <c r="B55"/>
  <c r="C55" s="1"/>
  <c r="B56"/>
  <c r="C56" s="1"/>
  <c r="B57"/>
  <c r="C57" s="1"/>
  <c r="B58"/>
  <c r="C58" s="1"/>
  <c r="B44"/>
  <c r="B45"/>
  <c r="B53"/>
  <c r="B43"/>
  <c r="B42"/>
  <c r="B41"/>
  <c r="M81"/>
  <c r="F100" s="1"/>
  <c r="J100" s="1"/>
  <c r="C38"/>
  <c r="J38"/>
  <c r="B65"/>
  <c r="B64"/>
  <c r="A46" i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C40" i="2"/>
  <c r="B52" l="1"/>
  <c r="C52" s="1"/>
  <c r="C53"/>
  <c r="K74"/>
  <c r="L74" s="1"/>
  <c r="B93"/>
  <c r="C76"/>
  <c r="M76" s="1"/>
  <c r="E95" s="1"/>
  <c r="B95"/>
  <c r="C79"/>
  <c r="D79" s="1"/>
  <c r="B98"/>
  <c r="I80"/>
  <c r="J80" s="1"/>
  <c r="B99"/>
  <c r="C75"/>
  <c r="M75" s="1"/>
  <c r="N75" s="1"/>
  <c r="B94"/>
  <c r="K77"/>
  <c r="L77" s="1"/>
  <c r="B96"/>
  <c r="G78"/>
  <c r="H78" s="1"/>
  <c r="B97"/>
  <c r="K75"/>
  <c r="L75" s="1"/>
  <c r="L20"/>
  <c r="G66"/>
  <c r="H66" s="1"/>
  <c r="E66"/>
  <c r="F66" s="1"/>
  <c r="B86"/>
  <c r="E67"/>
  <c r="F67" s="1"/>
  <c r="G68"/>
  <c r="H68" s="1"/>
  <c r="E68"/>
  <c r="F68" s="1"/>
  <c r="I69"/>
  <c r="J69" s="1"/>
  <c r="E69"/>
  <c r="F69" s="1"/>
  <c r="K70"/>
  <c r="L70" s="1"/>
  <c r="E70"/>
  <c r="F70" s="1"/>
  <c r="K65"/>
  <c r="L65" s="1"/>
  <c r="E65"/>
  <c r="F65" s="1"/>
  <c r="I71"/>
  <c r="J71" s="1"/>
  <c r="E71"/>
  <c r="F71" s="1"/>
  <c r="E75"/>
  <c r="F75" s="1"/>
  <c r="B83"/>
  <c r="E64"/>
  <c r="F64" s="1"/>
  <c r="G72"/>
  <c r="H72" s="1"/>
  <c r="E72"/>
  <c r="F72" s="1"/>
  <c r="K73"/>
  <c r="L73" s="1"/>
  <c r="E73"/>
  <c r="F73" s="1"/>
  <c r="C66"/>
  <c r="D66" s="1"/>
  <c r="F12"/>
  <c r="A103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D75"/>
  <c r="G75"/>
  <c r="H75" s="1"/>
  <c r="E80"/>
  <c r="F80" s="1"/>
  <c r="I75"/>
  <c r="J75" s="1"/>
  <c r="G80"/>
  <c r="H80" s="1"/>
  <c r="E76"/>
  <c r="F76" s="1"/>
  <c r="E74"/>
  <c r="F74" s="1"/>
  <c r="B101"/>
  <c r="C101" s="1"/>
  <c r="G76"/>
  <c r="H76" s="1"/>
  <c r="C80"/>
  <c r="E79"/>
  <c r="F79" s="1"/>
  <c r="K80"/>
  <c r="L80" s="1"/>
  <c r="K72"/>
  <c r="L72" s="1"/>
  <c r="B91"/>
  <c r="C71"/>
  <c r="M71" s="1"/>
  <c r="O71" s="1"/>
  <c r="K71"/>
  <c r="L71" s="1"/>
  <c r="B90"/>
  <c r="B89"/>
  <c r="G70"/>
  <c r="H70" s="1"/>
  <c r="K64"/>
  <c r="L64" s="1"/>
  <c r="C64"/>
  <c r="M64" s="1"/>
  <c r="O64" s="1"/>
  <c r="I64"/>
  <c r="J64" s="1"/>
  <c r="K68"/>
  <c r="L68" s="1"/>
  <c r="F40"/>
  <c r="H71"/>
  <c r="F10"/>
  <c r="F39"/>
  <c r="C77"/>
  <c r="M77" s="1"/>
  <c r="E96" s="1"/>
  <c r="G77"/>
  <c r="H77" s="1"/>
  <c r="I77"/>
  <c r="J77" s="1"/>
  <c r="K76"/>
  <c r="L76" s="1"/>
  <c r="I68"/>
  <c r="J68" s="1"/>
  <c r="I76"/>
  <c r="J76" s="1"/>
  <c r="E77"/>
  <c r="F77" s="1"/>
  <c r="I79"/>
  <c r="J79" s="1"/>
  <c r="I67"/>
  <c r="J67" s="1"/>
  <c r="I66"/>
  <c r="J66" s="1"/>
  <c r="G65"/>
  <c r="H65" s="1"/>
  <c r="B84"/>
  <c r="K79"/>
  <c r="L79" s="1"/>
  <c r="G74"/>
  <c r="H74" s="1"/>
  <c r="I74"/>
  <c r="J74" s="1"/>
  <c r="B87"/>
  <c r="C13"/>
  <c r="C68"/>
  <c r="D68" s="1"/>
  <c r="G79"/>
  <c r="H79" s="1"/>
  <c r="G67"/>
  <c r="H67" s="1"/>
  <c r="K67"/>
  <c r="L67" s="1"/>
  <c r="K66"/>
  <c r="L66" s="1"/>
  <c r="D72"/>
  <c r="B85"/>
  <c r="C74"/>
  <c r="N72"/>
  <c r="E91"/>
  <c r="O72"/>
  <c r="M79"/>
  <c r="I65"/>
  <c r="J65" s="1"/>
  <c r="C73"/>
  <c r="D73" s="1"/>
  <c r="I78"/>
  <c r="J78" s="1"/>
  <c r="I72"/>
  <c r="J72" s="1"/>
  <c r="G64"/>
  <c r="H64" s="1"/>
  <c r="C65"/>
  <c r="C70"/>
  <c r="I70"/>
  <c r="J70" s="1"/>
  <c r="E78"/>
  <c r="F78" s="1"/>
  <c r="K69"/>
  <c r="L69" s="1"/>
  <c r="B88"/>
  <c r="G73"/>
  <c r="H73" s="1"/>
  <c r="C69"/>
  <c r="D69" s="1"/>
  <c r="G69"/>
  <c r="H69" s="1"/>
  <c r="I73"/>
  <c r="J73" s="1"/>
  <c r="K78"/>
  <c r="L78" s="1"/>
  <c r="C78"/>
  <c r="D78" s="1"/>
  <c r="B92"/>
  <c r="C67"/>
  <c r="D76" l="1"/>
  <c r="O76"/>
  <c r="N76"/>
  <c r="E94"/>
  <c r="G94" s="1"/>
  <c r="O75"/>
  <c r="M66"/>
  <c r="E85" s="1"/>
  <c r="N77"/>
  <c r="O77"/>
  <c r="M80"/>
  <c r="D80"/>
  <c r="D77"/>
  <c r="E90"/>
  <c r="I90" s="1"/>
  <c r="N71"/>
  <c r="D71"/>
  <c r="D64"/>
  <c r="N64"/>
  <c r="E83"/>
  <c r="C83" s="1"/>
  <c r="M73"/>
  <c r="O73" s="1"/>
  <c r="M74"/>
  <c r="D74"/>
  <c r="M68"/>
  <c r="N68" s="1"/>
  <c r="M69"/>
  <c r="G96"/>
  <c r="C96"/>
  <c r="K96"/>
  <c r="I96"/>
  <c r="C91"/>
  <c r="G91"/>
  <c r="I91"/>
  <c r="K91"/>
  <c r="M78"/>
  <c r="M65"/>
  <c r="D65"/>
  <c r="C95"/>
  <c r="I95"/>
  <c r="K95"/>
  <c r="G95"/>
  <c r="D67"/>
  <c r="M67"/>
  <c r="D70"/>
  <c r="M70"/>
  <c r="E98"/>
  <c r="O79"/>
  <c r="N79"/>
  <c r="K94" l="1"/>
  <c r="C94"/>
  <c r="I94"/>
  <c r="N66"/>
  <c r="K85" s="1"/>
  <c r="O66"/>
  <c r="N80"/>
  <c r="O80"/>
  <c r="E99"/>
  <c r="K90"/>
  <c r="C90"/>
  <c r="G90"/>
  <c r="E92"/>
  <c r="I92" s="1"/>
  <c r="N73"/>
  <c r="K83"/>
  <c r="I83"/>
  <c r="G83"/>
  <c r="E87"/>
  <c r="I87" s="1"/>
  <c r="O68"/>
  <c r="O74"/>
  <c r="E93"/>
  <c r="N74"/>
  <c r="E97"/>
  <c r="O78"/>
  <c r="N78"/>
  <c r="G85"/>
  <c r="I85"/>
  <c r="C85"/>
  <c r="E84"/>
  <c r="N65"/>
  <c r="O65"/>
  <c r="O69"/>
  <c r="N69"/>
  <c r="E88"/>
  <c r="E89"/>
  <c r="N70"/>
  <c r="O70"/>
  <c r="O67"/>
  <c r="N67"/>
  <c r="E86"/>
  <c r="C98"/>
  <c r="I98"/>
  <c r="G98"/>
  <c r="K98"/>
  <c r="C99" l="1"/>
  <c r="G99"/>
  <c r="I99"/>
  <c r="K99"/>
  <c r="K92"/>
  <c r="G92"/>
  <c r="C92"/>
  <c r="C87"/>
  <c r="G87"/>
  <c r="K87"/>
  <c r="I93"/>
  <c r="C93"/>
  <c r="G93"/>
  <c r="K93"/>
  <c r="K97"/>
  <c r="C97"/>
  <c r="G97"/>
  <c r="I97"/>
  <c r="G86"/>
  <c r="I86"/>
  <c r="C86"/>
  <c r="K86"/>
  <c r="K88"/>
  <c r="I88"/>
  <c r="C88"/>
  <c r="G88"/>
  <c r="G89"/>
  <c r="K89"/>
  <c r="I89"/>
  <c r="C89"/>
  <c r="I84"/>
  <c r="K84"/>
  <c r="G84"/>
  <c r="C84"/>
</calcChain>
</file>

<file path=xl/comments1.xml><?xml version="1.0" encoding="utf-8"?>
<comments xmlns="http://schemas.openxmlformats.org/spreadsheetml/2006/main">
  <authors>
    <author xml:space="preserve"> </author>
  </authors>
  <commentList>
    <comment ref="T4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ให้ลงข้อมูล คือ เลข 0 หมายถึง ไม่เป็นไปตามข้อกำหนดในแต่ละช่อง
เลข 1 เป็นไปตามกำหนดแต่ละช่อง</t>
        </r>
      </text>
    </comment>
  </commentList>
</comments>
</file>

<file path=xl/sharedStrings.xml><?xml version="1.0" encoding="utf-8"?>
<sst xmlns="http://schemas.openxmlformats.org/spreadsheetml/2006/main" count="4961" uniqueCount="424">
  <si>
    <t>N/A</t>
  </si>
  <si>
    <t>สรุปแบบการประเมินโครงการ</t>
  </si>
  <si>
    <t>ชื่อโครงการ</t>
  </si>
  <si>
    <t>กลุ่มเป้าหมาย</t>
  </si>
  <si>
    <t>รวม</t>
  </si>
  <si>
    <t>คน</t>
  </si>
  <si>
    <t>จำนวนผู้เข้าร่วมโครงการ</t>
  </si>
  <si>
    <t>จำนวนผู้ตอบแบบสอบถาม</t>
  </si>
  <si>
    <t>(ค่าระดับความพึงพอใจ 5 = มากที่สุด  4 = มาก  3 = ปานกลาง  2 = น้อย  1 = น้อยที่สุด)</t>
  </si>
  <si>
    <t>รายการประเมิน</t>
  </si>
  <si>
    <t>มากที่สุด</t>
  </si>
  <si>
    <t>มาก</t>
  </si>
  <si>
    <t>ปานกลาง</t>
  </si>
  <si>
    <t>น้อย</t>
  </si>
  <si>
    <t>น้อยที่สุด</t>
  </si>
  <si>
    <t>ค่าเฉลี่ย</t>
  </si>
  <si>
    <t>SD</t>
  </si>
  <si>
    <t>จำนวน</t>
  </si>
  <si>
    <t>%</t>
  </si>
  <si>
    <t>สรุปผลการประเมิน</t>
  </si>
  <si>
    <t>อยู่ในระดับ</t>
  </si>
  <si>
    <t>คิดเป็นค่าเฉลี่ยรวม</t>
  </si>
  <si>
    <t>โครงการ</t>
  </si>
  <si>
    <t>ถึง</t>
  </si>
  <si>
    <t>ข้อเสนอแนะ</t>
  </si>
  <si>
    <t>สถานที่</t>
  </si>
  <si>
    <t>สรุปความพึงพอใจของผู้ตอบแบบสอบถาม</t>
  </si>
  <si>
    <t>เฉลี่ยรวมในทุกรายการ</t>
  </si>
  <si>
    <t>คณะศิลปศาสตร์และวิทยาศาสตร์</t>
  </si>
  <si>
    <t>งบประมาณที่ได้รับจัดสรร</t>
  </si>
  <si>
    <t>งบประมาณที่จ่ายจริง</t>
  </si>
  <si>
    <t>ต้นทุนต่อหัว</t>
  </si>
  <si>
    <t>วันเดือนปีที่ดำเนินการ</t>
  </si>
  <si>
    <t>บาท</t>
  </si>
  <si>
    <t>วันที่ดำเนินการ</t>
  </si>
  <si>
    <t>การบรรลุเป้าหมาย</t>
  </si>
  <si>
    <t>แนวทางแก้ไขในการดำเนินงานครั้งต่อไป</t>
  </si>
  <si>
    <t>ข้อมูลทั่วไป</t>
  </si>
  <si>
    <t>แบบสรุปผลการดำเนินงานโครงการ</t>
  </si>
  <si>
    <t>หน่วยงาน</t>
  </si>
  <si>
    <t>ปีงบประมาณ</t>
  </si>
  <si>
    <t>โครงการจัดตั้งสายวิชาเคมี</t>
  </si>
  <si>
    <t>บาท/คน</t>
  </si>
  <si>
    <t>จำนวนผู้เข้าร่วมโครงการจริง</t>
  </si>
  <si>
    <t>การประเมินความพึงพอใจ</t>
  </si>
  <si>
    <t>จำนวนผู้ตอบแบบสอบถามทั้งหมด</t>
  </si>
  <si>
    <t>ค่าเฉลี่ยผลการประเมินความพึงพอใจ</t>
  </si>
  <si>
    <t>การบรรลุวัตถุประสงค์</t>
  </si>
  <si>
    <t>ปัญหาและอุปสรรค</t>
  </si>
  <si>
    <t>ลำ
ดับ
ที่</t>
  </si>
  <si>
    <t>แผนการดำเนินงาน</t>
  </si>
  <si>
    <t>ผลการดำเนินงาน</t>
  </si>
  <si>
    <t>ต้นทุนต่อหน่วย</t>
  </si>
  <si>
    <r>
      <t>สรุปผลการดำเนินงาน</t>
    </r>
    <r>
      <rPr>
        <sz val="12"/>
        <rFont val="Cordia New"/>
        <family val="2"/>
      </rPr>
      <t/>
    </r>
  </si>
  <si>
    <t>ระยะเวลา
ดำเนินงาน</t>
  </si>
  <si>
    <t>เป้าหมาย/ตัวบ่งชี้</t>
  </si>
  <si>
    <t>งบประมาณ</t>
  </si>
  <si>
    <t>1 มีการดำเนินงานตามแผน</t>
  </si>
  <si>
    <t>2 เป็นไปตามกำหนดเวลา</t>
  </si>
  <si>
    <t>3 ตรงตามวัตถุประสงค์</t>
  </si>
  <si>
    <t>4 บรรลุเป้าหมาย</t>
  </si>
  <si>
    <t>5 มีการติดตามและประเมินผล</t>
  </si>
  <si>
    <t>6 มีการปรับแผน</t>
  </si>
  <si>
    <t>7 ยังไม่ดำเนินงานตามแผน</t>
  </si>
  <si>
    <t>วันเริ่ม</t>
  </si>
  <si>
    <t>วันสิ้นสุด</t>
  </si>
  <si>
    <t>หน่วยนับ</t>
  </si>
  <si>
    <t>เป้าหมาย</t>
  </si>
  <si>
    <t>แผ่นดิน</t>
  </si>
  <si>
    <t>เงินรายได้</t>
  </si>
  <si>
    <t>ปริมาณ</t>
  </si>
  <si>
    <t>คุณภาพ</t>
  </si>
  <si>
    <t>สอดคลัองกับประเด็นยุทธศาสตร์</t>
  </si>
  <si>
    <t>ผู้รับผิดชอบ</t>
  </si>
  <si>
    <t/>
  </si>
  <si>
    <t>เพศ</t>
  </si>
  <si>
    <t>ชาย</t>
  </si>
  <si>
    <t>หญิง</t>
  </si>
  <si>
    <t>จำนวนเงิน</t>
  </si>
  <si>
    <t>คำแนะนำ</t>
  </si>
  <si>
    <t>วันขออนุมัติ</t>
  </si>
  <si>
    <t>วันส่งสรุปโครงการ</t>
  </si>
  <si>
    <t>วันส่งรายงานการเงิน</t>
  </si>
  <si>
    <t>เติมข้อมูลในช่องสีเหลืองอ่อน และสีฟ้าอ่อน (มีตัวเลือกให้หรือกรอกข้อมูลเอง) หรือเติมในช่องสีเหลืองเข้มตามที่กำหนด</t>
  </si>
  <si>
    <t xml:space="preserve">หน่วยงาน </t>
  </si>
  <si>
    <t xml:space="preserve">ประจำปีงบประมาณ  </t>
  </si>
  <si>
    <t>ประเภทโครงการ</t>
  </si>
  <si>
    <t>เติม x ลงในช่องสีเหลือง</t>
  </si>
  <si>
    <t xml:space="preserve">โครงการเดิม  </t>
  </si>
  <si>
    <t xml:space="preserve">( กรุณารายงานผลการดำเนินงานโครงการที่ดำเนินการในปีที่ผ่านมาตามแบบฟอร์มแผ่นที่ 4 ) </t>
  </si>
  <si>
    <t>โครงการใหม่</t>
  </si>
  <si>
    <t xml:space="preserve"> </t>
  </si>
  <si>
    <t xml:space="preserve">ตามมติ </t>
  </si>
  <si>
    <t xml:space="preserve">อื่น ๆ ระบุ </t>
  </si>
  <si>
    <t>หลักการและเหตุผล</t>
  </si>
  <si>
    <t>วัตถุประสงค์</t>
  </si>
  <si>
    <t>วิธีดำเนินงาน</t>
  </si>
  <si>
    <t>โครงการนี้ สอดคล้องกับตัวบ่งชี้ประเมินคุณภาพใด (โปรดระบุ)</t>
  </si>
  <si>
    <t>ตัวชึ้วัดความสำเร็จของโครงการและค่าเป้าหมาย</t>
  </si>
  <si>
    <t>ตัวชี้วัด</t>
  </si>
  <si>
    <t>ค่าเป้าหมาย</t>
  </si>
  <si>
    <t>ร้อยละของกลุ่มเป้าหมายที่เข้าร่วมโครงการ</t>
  </si>
  <si>
    <t>ระดับความพึงพอใจเฉลี่ย</t>
  </si>
  <si>
    <t>ระยะเวลาดำเนินงาน</t>
  </si>
  <si>
    <t>สถานที่ดำเนินงาน</t>
  </si>
  <si>
    <t>แผนปฏิบัติงาน</t>
  </si>
  <si>
    <t>ลำดับที่</t>
  </si>
  <si>
    <t>กิจกรรม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</si>
  <si>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</si>
  <si>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</si>
  <si>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</si>
  <si>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</si>
  <si>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</si>
  <si>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</si>
  <si>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</si>
  <si>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</si>
  <si>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</si>
  <si>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</si>
  <si>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</si>
  <si>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</si>
  <si>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เติมตัวเลขเดือนเริ่มต้น-สิ้นสุด</t>
  </si>
  <si>
    <t>Start</t>
  </si>
  <si>
    <t>End</t>
  </si>
  <si>
    <t xml:space="preserve">การวางแผนขั้นเตรียมงาน </t>
  </si>
  <si>
    <t>ขออนุมัติดำเนินการโครงการ</t>
  </si>
  <si>
    <t>ดำเนินงานโครงการ</t>
  </si>
  <si>
    <t>สรุปผลการดำเนินงาน/ความพึงพอใจ</t>
  </si>
  <si>
    <t>งบประมาณค่าใช้จ่าย</t>
  </si>
  <si>
    <t>หมวดรายจ่าย / รายการ</t>
  </si>
  <si>
    <t xml:space="preserve">  เหตุผลความจำเป็น</t>
  </si>
  <si>
    <r>
      <t>1.</t>
    </r>
    <r>
      <rPr>
        <b/>
        <sz val="7"/>
        <rFont val="TH SarabunPSK"/>
        <family val="2"/>
      </rPr>
      <t xml:space="preserve">   </t>
    </r>
    <r>
      <rPr>
        <b/>
        <sz val="14"/>
        <rFont val="TH SarabunPSK"/>
        <family val="2"/>
      </rPr>
      <t>งบบุคลากร</t>
    </r>
  </si>
  <si>
    <r>
      <t>1.1</t>
    </r>
    <r>
      <rPr>
        <sz val="7"/>
        <color indexed="8"/>
        <rFont val="TH SarabunPSK"/>
        <family val="2"/>
      </rPr>
      <t xml:space="preserve">   </t>
    </r>
    <r>
      <rPr>
        <sz val="14"/>
        <rFont val="TH SarabunPSK"/>
        <family val="2"/>
      </rPr>
      <t>พนักงานเงินรายได้ (ระบุตำแหน่ง)</t>
    </r>
  </si>
  <si>
    <r>
      <t>1.2</t>
    </r>
    <r>
      <rPr>
        <sz val="7"/>
        <color indexed="8"/>
        <rFont val="TH SarabunPSK"/>
        <family val="2"/>
      </rPr>
      <t xml:space="preserve">   </t>
    </r>
    <r>
      <rPr>
        <sz val="14"/>
        <rFont val="TH SarabunPSK"/>
        <family val="2"/>
      </rPr>
      <t>ลูกจ้างชั่วคราว</t>
    </r>
  </si>
  <si>
    <r>
      <t>2.</t>
    </r>
    <r>
      <rPr>
        <b/>
        <sz val="7"/>
        <rFont val="TH SarabunPSK"/>
        <family val="2"/>
      </rPr>
      <t xml:space="preserve">   </t>
    </r>
    <r>
      <rPr>
        <b/>
        <sz val="14"/>
        <rFont val="TH SarabunPSK"/>
        <family val="2"/>
      </rPr>
      <t>งบดำเนินการ</t>
    </r>
  </si>
  <si>
    <r>
      <t>2.1</t>
    </r>
    <r>
      <rPr>
        <sz val="7"/>
        <color indexed="8"/>
        <rFont val="TH SarabunPSK"/>
        <family val="2"/>
      </rPr>
      <t xml:space="preserve">   </t>
    </r>
    <r>
      <rPr>
        <sz val="14"/>
        <rFont val="TH SarabunPSK"/>
        <family val="2"/>
      </rPr>
      <t>ค่าตอบแทน</t>
    </r>
  </si>
  <si>
    <t>ค่าตอบแทนวิทยากร</t>
  </si>
  <si>
    <r>
      <t>2.2</t>
    </r>
    <r>
      <rPr>
        <sz val="7"/>
        <color indexed="8"/>
        <rFont val="TH SarabunPSK"/>
        <family val="2"/>
      </rPr>
      <t xml:space="preserve">   </t>
    </r>
    <r>
      <rPr>
        <sz val="14"/>
        <rFont val="TH SarabunPSK"/>
        <family val="2"/>
      </rPr>
      <t>ค่าใช้สอย</t>
    </r>
  </si>
  <si>
    <r>
      <t>2.3</t>
    </r>
    <r>
      <rPr>
        <sz val="7"/>
        <color indexed="8"/>
        <rFont val="TH SarabunPSK"/>
        <family val="2"/>
      </rPr>
      <t xml:space="preserve">   </t>
    </r>
    <r>
      <rPr>
        <sz val="14"/>
        <rFont val="TH SarabunPSK"/>
        <family val="2"/>
      </rPr>
      <t>ค่าวัสดุ</t>
    </r>
  </si>
  <si>
    <t>ค่าวัสดุสำนักงาน</t>
  </si>
  <si>
    <t>ค่าถ่ายเอกสาร</t>
  </si>
  <si>
    <r>
      <t>3.</t>
    </r>
    <r>
      <rPr>
        <b/>
        <sz val="7"/>
        <rFont val="TH SarabunPSK"/>
        <family val="2"/>
      </rPr>
      <t xml:space="preserve">   </t>
    </r>
    <r>
      <rPr>
        <b/>
        <sz val="14"/>
        <rFont val="TH SarabunPSK"/>
        <family val="2"/>
      </rPr>
      <t>งบลงทุน</t>
    </r>
  </si>
  <si>
    <r>
      <t>3.1</t>
    </r>
    <r>
      <rPr>
        <sz val="7"/>
        <color indexed="8"/>
        <rFont val="TH SarabunPSK"/>
        <family val="2"/>
      </rPr>
      <t xml:space="preserve">   </t>
    </r>
    <r>
      <rPr>
        <sz val="14"/>
        <rFont val="TH SarabunPSK"/>
        <family val="2"/>
      </rPr>
      <t>ค่าครุภัณฑ์ (ระบุคุณลักษณะ)</t>
    </r>
  </si>
  <si>
    <t>3.2  ค่าที่ดินและสิ่งก่อสร้าง</t>
  </si>
  <si>
    <t>เติม x ถ้าต้องการถัวเฉลี่ย</t>
  </si>
  <si>
    <t>วิธีการประเมินผล</t>
  </si>
  <si>
    <t>ผลที่คาดว่าจะได้รับ</t>
  </si>
  <si>
    <t>ผู้รับผิดชอบโครงการ</t>
  </si>
  <si>
    <t xml:space="preserve">         บันทึกข้อความ</t>
  </si>
  <si>
    <t>ส่วนราชการ</t>
  </si>
  <si>
    <t>วันที่</t>
  </si>
  <si>
    <t>เรื่อง</t>
  </si>
  <si>
    <t>เรียน</t>
  </si>
  <si>
    <t>คณบดี</t>
  </si>
  <si>
    <t xml:space="preserve">              จึงเรียนมาเพื่อโปรดพิจารณาอนุมัติ</t>
  </si>
  <si>
    <t>1</t>
  </si>
  <si>
    <t>พัฒนาหลักสูตรและกระบวนการเรียนรู้อย่างบูรณาการ</t>
  </si>
  <si>
    <t>กลยุทธ์ที่ 1.1</t>
  </si>
  <si>
    <t>บริหารจัดการหลักสูตรตามมาตรฐานหลักสูตรระดับอุดมศึกษาและกรอบมาตรฐานคุณวุฒิระดับอุดมศึกษา</t>
  </si>
  <si>
    <t>กลยุทธ์ที่ 1.2</t>
  </si>
  <si>
    <t>สร้างระบบและกลไกการจัดการเรียนการสอนที่เน้นผู้เรียนเป็นสำคัญ</t>
  </si>
  <si>
    <t>กลยุทธ์ที่ 1.3</t>
  </si>
  <si>
    <t>การส่งเสริมให้นิสิตมีคุณลักษณะบัณฑิตที่พึงประสงค์</t>
  </si>
  <si>
    <t>2</t>
  </si>
  <si>
    <t>พัฒนาระบบสนับสนุนการสร้างผลงานวิจัยสู่สากล</t>
  </si>
  <si>
    <t>กลยุทธ์ที่ 2.1</t>
  </si>
  <si>
    <t>สร้างเครือข่ายเพื่อเพิ่มโอกาสในการผลิตผลงานวิจัย</t>
  </si>
  <si>
    <t>กลยุทธ์ที่ 2.2</t>
  </si>
  <si>
    <t>จัดหาทรัพยากรและสิ่งสนับสนุนการทำวิจัย</t>
  </si>
  <si>
    <t>กลยุทธ์ที่ 2.3</t>
  </si>
  <si>
    <t>สร้างกลไกสนับสนุนให้ผลงานวิจัยสู่ระดับสากล</t>
  </si>
  <si>
    <t>กลยุทธ์ที่ 2.4</t>
  </si>
  <si>
    <t xml:space="preserve">สร้างระบบและกลไกการ
จัดการความรู้จากงานวิจัยและบริการวิชาการ
</t>
  </si>
  <si>
    <t>3</t>
  </si>
  <si>
    <t>พัฒนาระบบบริหารจัดการเชิงรุกเพื่อรองรับการเปลี่ยนแปลง</t>
  </si>
  <si>
    <t>กลยุทธ์ที่ 3.1</t>
  </si>
  <si>
    <t>พัฒนาระบบและกลไกการบริหารงานแบบมุ่งผลสัมฤทธิ์</t>
  </si>
  <si>
    <t>กลยุทธ์ที่ 3.2</t>
  </si>
  <si>
    <t>พัฒนาทรัพยากรบุคคลเชิงกลยุทธ์</t>
  </si>
  <si>
    <t>กลยุทธ์ที่ 3.3</t>
  </si>
  <si>
    <t>พัฒนาระบบสารสนเทศเพื่อการบริหารงานเชิงรุก</t>
  </si>
  <si>
    <t>ปรัชญา ปณิธาน วัตถุประสงค์และแผนงาน</t>
  </si>
  <si>
    <t>1.1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</si>
  <si>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</si>
  <si>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</si>
  <si>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</si>
  <si>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</si>
  <si>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</si>
  <si>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</si>
  <si>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</si>
  <si>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</si>
  <si>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</si>
  <si>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</si>
  <si>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</si>
  <si>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4</t>
  </si>
  <si>
    <t>การวิจัย</t>
  </si>
  <si>
    <t>4.1</t>
  </si>
  <si>
    <t>4.2</t>
  </si>
  <si>
    <t>4.3</t>
  </si>
  <si>
    <t>5</t>
  </si>
  <si>
    <t>การบริการทางวิชาการแก่สังคม</t>
  </si>
  <si>
    <t>5.1</t>
  </si>
  <si>
    <t>ร้อยละของอาจารย์ประจำที่มีส่วนร่วมในการให้บริการทางวิชาการแก่สังคม เป็นที่ปรึกษา เป็นกรรมการวิทยานิพนธ์ภายนอกสถาบัน เป็นกรรมการวิชาการ กรรมการวิชาชีพในระดับชาติหรือระดับนานาชาติต่ออาจารย์ประจำ</t>
  </si>
  <si>
    <t>5.2</t>
  </si>
  <si>
    <t xml:space="preserve">ร้อยละของกิจกรรม/โครงการบริการวิชาการและวิชาชีพที่ตอบสนองความต้องการพัฒนาและเสริมสร้างความเข้มแข็งของสังคม ชุมชน ประเทศชาติ และนานาชาติต่ออาจารย์ประจำ </t>
  </si>
  <si>
    <t>5.3</t>
  </si>
  <si>
    <t xml:space="preserve">มีการนำความรู้และประสบการณ์จากการบริการวิชาการและวิชาชีพมาใช้ในการพัฒนาการเรียนการสอนและการวิจัย </t>
  </si>
  <si>
    <t>5.4</t>
  </si>
  <si>
    <t xml:space="preserve">ค่าใช้จ่ายและมูลค่าของหน่วยงานในการบริการวิชาการและวิชาชีพเพื่อสังคมต่ออาจารย์ประจำ </t>
  </si>
  <si>
    <t>5.5</t>
  </si>
  <si>
    <t xml:space="preserve">จำนวนชั่วโมงเฉลี่ยที่อาจารย์ประจำให้บริการวิชาการและวิชาชีพที่ตอบสนองความต้องการพัฒนาและเสริมสร้างความเข้มแข็งของสังคม ชุมชน ประเทศชาติ และนานาชาติต่ออาจารย์ประจำ </t>
  </si>
  <si>
    <t>6</t>
  </si>
  <si>
    <t>การทำนุบำรุงศิลปวัฒนธรรม</t>
  </si>
  <si>
    <t>6.1</t>
  </si>
  <si>
    <t xml:space="preserve">ร้อยละของกิจกรรมในการอนุรักษ์ พัฒนาและสร้างเสริมเอกลักษณ์ศิลปะและวัฒนธรรมต่อจำนวนนิสิต </t>
  </si>
  <si>
    <t>7</t>
  </si>
  <si>
    <t>การบริหารและจัดการ</t>
  </si>
  <si>
    <t>7.1</t>
  </si>
  <si>
    <t xml:space="preserve">มีระบบการบริหารจัดการที่ดีแบบธรรมาภิบาล และภาวะผู้นำ </t>
  </si>
  <si>
    <t>7.2</t>
  </si>
  <si>
    <t xml:space="preserve">มีการบริหารทรัพยากรบุคคลเพื่อพัฒนา และธำรงรักษาไว้ให้บุคลากรมีคุณภาพและประสิทธิภาพ </t>
  </si>
  <si>
    <t>7.3</t>
  </si>
  <si>
    <t xml:space="preserve">ระดับความสำเร็จในการเปิดโอกาสให้บุคคลภายนอกเข้ามามีส่วนร่วมในการพัฒนาหน่วยงาน </t>
  </si>
  <si>
    <t>7.4</t>
  </si>
  <si>
    <t xml:space="preserve">ร้อยละของอาจารย์ประจำที่ได้รับรางวัลผลงานทางวิชาการ หรือวิชาชีพในระดับชาติ หรือนานาชาติ </t>
  </si>
  <si>
    <t>7.5</t>
  </si>
  <si>
    <t>ระดับความสำเร็จของการถ่ายทอดตัวชี้วัดและเป้าหมายของระดับองค์กรสู่ระดับบุคคล</t>
  </si>
  <si>
    <t>7.6</t>
  </si>
  <si>
    <t xml:space="preserve">ร้อยละของระดับความพึงพอใจของผู้รับบริการ </t>
  </si>
  <si>
    <t>7.7</t>
  </si>
  <si>
    <t xml:space="preserve"> งบประมาณสำหรับการพัฒนาคณาจารย์ทั้งในประเทศและต่างประเทศต่ออาจารย์ประจำ </t>
  </si>
  <si>
    <t>7.8</t>
  </si>
  <si>
    <t xml:space="preserve"> ร้อยละของบุคลากรประจำสายสนับสนุนที่ได้รับการพัฒนาความรู้ และทักษะในวิชาชีพทั้งในประเทศและต่างประเทศ </t>
  </si>
  <si>
    <t>8</t>
  </si>
  <si>
    <t>การเงินและงบประมาณ</t>
  </si>
  <si>
    <t>8.1</t>
  </si>
  <si>
    <t xml:space="preserve">มีระบบ และกลไกในการจัดสรร การวิเคราะห์ค่าใช้จ่าย การตรวจสอบการเงินและงบประมาณอย่างมีประสิทธิภาพ </t>
  </si>
  <si>
    <t>8.2</t>
  </si>
  <si>
    <t>ร้อยละของเงินรายได้จริงจากภายนอกทั้งหมดต่อรายรับจริงทั้งหมด</t>
  </si>
  <si>
    <t>9</t>
  </si>
  <si>
    <t>ระบบและกลไกการประกันคุณภาพภายใน</t>
  </si>
  <si>
    <t>9.1</t>
  </si>
  <si>
    <t xml:space="preserve">มีระบบและกลไกการให้ความรู้และทักษะด้านการประกันคุณภาพแก่นิสิต </t>
  </si>
  <si>
    <t>ประเด็นยุทธศาสตร์ มหาวิทยาลัยเกษตรศาสตร์ 2555-2558</t>
  </si>
  <si>
    <t>ประเด็นยุทธศาสตร์ที่ 1 การผลิตบัณฑิตที่มีความรู้ และมีคุณธรรม</t>
  </si>
  <si>
    <t xml:space="preserve">กลยุทธ์ที่ 1 พัฒนาระบบการจัดการศึกษา หลักสูตร และกระบวนการเรียนการสอนเพื่อพัฒนาประเทศ
และสร้างความพร้อมรองรับสู่การเป็นประชาคมอาเซียน </t>
  </si>
  <si>
    <t xml:space="preserve">กลยุทธ์ที่ 2 พัฒนาอาจารย์ </t>
  </si>
  <si>
    <t>กลยุทธ์ที่ 3 พัฒนาระบบบริหารการศึกษา</t>
  </si>
  <si>
    <t>กลยุทธ์ที่ 4 พัฒนาการรับผู้เข้าศึกษาต่อในมหาวิทยาลัย</t>
  </si>
  <si>
    <t>กลยุทธ์ที่ 5 ส่งเสริมและพัฒนานิสิตให้สอดคล้องกับอัตลักษณ์ของมก.และรองรับการเข้าสู่ประชาคมอาเซียน</t>
  </si>
  <si>
    <t>ประเด็นยุทธศาสตร์ที่ 2  การสร้างความเข้มแข็งด้านการวิจัย</t>
  </si>
  <si>
    <t xml:space="preserve">กลยุทธ์ที่ 1 พัฒนามหาวิทยาลัยวิจัยแห่งชาติให้เข้มแข็ง สร้างองค์ความรู้ใหม่ในสาขาที่มีศักยภาพและองค์
ความรู้ที่เป็นเอกลักษณ์ของมหาวิทยาลัยเพื่อพัฒนาความเข้มแข็งทางวิชาการ และสนองตอบต่อความ
ต้องการแก้ปัญหาและพัฒนาชุมชนสังคมและประเทศและเป็นผู้น าในระดับนานาชาติ โดยเฉพาะในภูมิภาค
อาเซียน </t>
  </si>
  <si>
    <t>กลยุทธ์ที่ 2 พัฒนาบุคลากรการวิจัยและระบบสนับสนุนวิจัย</t>
  </si>
  <si>
    <t>ประเด็นยุทธศาสตร์ที่ 3  การถ่ายทอดองค์ความรู้ เพื่อพัฒนาชุมชนและสังคม</t>
  </si>
  <si>
    <t>กลยุทธ์ที่ 1 ส่งเสริมการพัฒนาวิชาการ</t>
  </si>
  <si>
    <t>กลยุทธ์ที่ 2 พัฒนาระบบกลไกสนับสนุนการบริการวิชาการ</t>
  </si>
  <si>
    <t>ประเด็นยุทธศาสตร์ที่ 4  การทำนุบำรุงศิลปวัฒนธรรม และดำรงไว้ซึ่งเอกลักษณ์ความเป็นไทย</t>
  </si>
  <si>
    <t>กลยุทธ์ที่ 1 ส่งเสริมวัฒนธรรมในสังคมและวัฒนธรรมของภูมิภาคอาเซียน</t>
  </si>
  <si>
    <t xml:space="preserve">กลยุทธ์ที่ 2 ส่งเสริมกิจกรรมทำนุบำรุงศิลปวัฒนธรรมในหน่วยงานต่างๆ </t>
  </si>
  <si>
    <t>ประเด็นยุทธศาสตร์ที่ 5  การพัฒนาระบบบริหารจัดการที่มีประสิทธิภาพ</t>
  </si>
  <si>
    <t>กลยุทธ์ที่ 1 พัฒนาระบบการบริหารงาน</t>
  </si>
  <si>
    <t>กลยุทธ์ที่ 2 พัฒนาระบบงบประมาณและการหารายได้</t>
  </si>
  <si>
    <t xml:space="preserve">กลยุทธ์ที่ 3 พัฒนาบุคลากร สวัสดิการ สิ่งแวดล้อม และการกีฬา </t>
  </si>
  <si>
    <t>ค่าใช้จ่าย</t>
  </si>
  <si>
    <r>
      <t>1.</t>
    </r>
    <r>
      <rPr>
        <b/>
        <sz val="7"/>
        <rFont val="TH Sarabun New"/>
        <family val="2"/>
      </rPr>
      <t xml:space="preserve">   </t>
    </r>
    <r>
      <rPr>
        <b/>
        <sz val="14"/>
        <rFont val="TH Sarabun New"/>
        <family val="2"/>
      </rPr>
      <t>งบบุคลากร</t>
    </r>
  </si>
  <si>
    <r>
      <t>1.1</t>
    </r>
    <r>
      <rPr>
        <sz val="7"/>
        <color indexed="8"/>
        <rFont val="TH Sarabun New"/>
        <family val="2"/>
      </rPr>
      <t xml:space="preserve">   </t>
    </r>
    <r>
      <rPr>
        <sz val="14"/>
        <rFont val="TH Sarabun New"/>
        <family val="2"/>
      </rPr>
      <t>พนักงานเงินรายได้ (ระบุตำแหน่ง)</t>
    </r>
  </si>
  <si>
    <r>
      <t>1.2</t>
    </r>
    <r>
      <rPr>
        <sz val="7"/>
        <color indexed="8"/>
        <rFont val="TH Sarabun New"/>
        <family val="2"/>
      </rPr>
      <t xml:space="preserve">   </t>
    </r>
    <r>
      <rPr>
        <sz val="14"/>
        <rFont val="TH Sarabun New"/>
        <family val="2"/>
      </rPr>
      <t>ลูกจ้างชั่วคราว</t>
    </r>
  </si>
  <si>
    <r>
      <t>2.</t>
    </r>
    <r>
      <rPr>
        <b/>
        <sz val="7"/>
        <rFont val="TH Sarabun New"/>
        <family val="2"/>
      </rPr>
      <t xml:space="preserve">   </t>
    </r>
    <r>
      <rPr>
        <b/>
        <sz val="14"/>
        <rFont val="TH Sarabun New"/>
        <family val="2"/>
      </rPr>
      <t>งบดำเนินการ</t>
    </r>
  </si>
  <si>
    <r>
      <t>2.1</t>
    </r>
    <r>
      <rPr>
        <sz val="7"/>
        <color indexed="8"/>
        <rFont val="TH Sarabun New"/>
        <family val="2"/>
      </rPr>
      <t xml:space="preserve">   </t>
    </r>
    <r>
      <rPr>
        <sz val="14"/>
        <rFont val="TH Sarabun New"/>
        <family val="2"/>
      </rPr>
      <t>ค่าตอบแทน</t>
    </r>
  </si>
  <si>
    <t>compensation</t>
  </si>
  <si>
    <t>wage</t>
  </si>
  <si>
    <t>ค่าตอบแทนผู้ช่วยสอน</t>
  </si>
  <si>
    <t>ค่าทำงานล่วงเวลา</t>
  </si>
  <si>
    <t>ค่าตอบแทนพนักงานขับรถ</t>
  </si>
  <si>
    <r>
      <t>2.2</t>
    </r>
    <r>
      <rPr>
        <sz val="7"/>
        <color indexed="8"/>
        <rFont val="TH Sarabun New"/>
        <family val="2"/>
      </rPr>
      <t xml:space="preserve">   </t>
    </r>
    <r>
      <rPr>
        <sz val="14"/>
        <rFont val="TH Sarabun New"/>
        <family val="2"/>
      </rPr>
      <t>ค่าใช้สอย</t>
    </r>
  </si>
  <si>
    <t>expense</t>
  </si>
  <si>
    <t>ค่าเดินทาง ยานพาหนะและน้ำมันเชื้อเพลิง</t>
  </si>
  <si>
    <t>ค่าจ้างเหมา ติดตั้ง-จัดทำ</t>
  </si>
  <si>
    <t>ค่าที่พักเหมาจ่าย</t>
  </si>
  <si>
    <t>ค่าจ้างเหมาจัดทำของที่ระลึก</t>
  </si>
  <si>
    <t>ค่าใช้จ่ายในการจัดส่งเอกสาร-ไปรษณีย์</t>
  </si>
  <si>
    <t>ค่าจ้างเหมาผู้วิเคราะห์ข้อมูล</t>
  </si>
  <si>
    <t>ค่าเบี้ยเลี้ยงเจ้าหน้าที่</t>
  </si>
  <si>
    <r>
      <t>2.3</t>
    </r>
    <r>
      <rPr>
        <sz val="7"/>
        <color indexed="8"/>
        <rFont val="TH Sarabun New"/>
        <family val="2"/>
      </rPr>
      <t xml:space="preserve">   </t>
    </r>
    <r>
      <rPr>
        <sz val="14"/>
        <rFont val="TH Sarabun New"/>
        <family val="2"/>
      </rPr>
      <t>ค่าวัสดุ</t>
    </r>
  </si>
  <si>
    <t>ค่าสารเคมี</t>
  </si>
  <si>
    <t>ของที่ระลึกสำหรับวิทยากร</t>
  </si>
  <si>
    <t>ค่าวัสดุวิทยาศาสตร์</t>
  </si>
  <si>
    <t>ค่าวัสดุงานบ้านงานครัว</t>
  </si>
  <si>
    <r>
      <t>3.</t>
    </r>
    <r>
      <rPr>
        <b/>
        <sz val="7"/>
        <rFont val="TH Sarabun New"/>
        <family val="2"/>
      </rPr>
      <t xml:space="preserve">   </t>
    </r>
    <r>
      <rPr>
        <b/>
        <sz val="14"/>
        <rFont val="TH Sarabun New"/>
        <family val="2"/>
      </rPr>
      <t>งบลงทุน</t>
    </r>
  </si>
  <si>
    <t>Capital Budget</t>
  </si>
  <si>
    <r>
      <t>3.1</t>
    </r>
    <r>
      <rPr>
        <sz val="7"/>
        <color indexed="8"/>
        <rFont val="TH Sarabun New"/>
        <family val="2"/>
      </rPr>
      <t xml:space="preserve">   </t>
    </r>
    <r>
      <rPr>
        <sz val="14"/>
        <rFont val="TH Sarabun New"/>
        <family val="2"/>
      </rPr>
      <t>ค่าครุภัณฑ์ (ระบุคุณลักษณะ)</t>
    </r>
  </si>
  <si>
    <t>ขั้นตอนการดำเนินงานกิจกรรม</t>
  </si>
  <si>
    <t xml:space="preserve">การวางแผนศึกษาข้อมูล </t>
  </si>
  <si>
    <t>การวางแผนขั้นดำเนินงานแต่ละฝ่าย</t>
  </si>
  <si>
    <t xml:space="preserve">การวางแผนขั้นการประเมินผล </t>
  </si>
  <si>
    <t>แต่งตั้งคณะกรรมการที่เกี่ยวข้อง</t>
  </si>
  <si>
    <t>ประสานงานกับหน่วยงานที่เกี่ยวข้อง</t>
  </si>
  <si>
    <t>ประชาสัมพันธ์โครงการ</t>
  </si>
  <si>
    <t>รับสมัครผู้เข้าร่วมโครงการ</t>
  </si>
  <si>
    <t>ดำเนินการประชุม/สัมนา</t>
  </si>
  <si>
    <t>เก็บข้อมูล/สรุปผลที่ได้จากการดำเนินงาน</t>
  </si>
  <si>
    <t>ขออนุมัติเบิกเงิน</t>
  </si>
  <si>
    <t>ส่งรายงานการดำเนินงาน</t>
  </si>
  <si>
    <t>ดัชนีชี้วัด</t>
  </si>
  <si>
    <t>จำนวนกิจกรรม/ชิ้นงาน</t>
  </si>
  <si>
    <t>จำนวนแผนยุทธศาสตร์/แผนดำเนินการ</t>
  </si>
  <si>
    <t>ร้อยละของผู้ที่ผ่านการทดสอบความรู้-ความเข้าใจ</t>
  </si>
  <si>
    <t>โครงการจัดตั้งสายวิชาฟิสิกส์</t>
  </si>
  <si>
    <t>สายวิชาศิลปศาสตร์</t>
  </si>
  <si>
    <t>สายวิชาคณิตศาสตร์</t>
  </si>
  <si>
    <t>สายวิชาวิทยาศาสตร์</t>
  </si>
  <si>
    <t>โครงการจัดตั้งสายวิชาจุลชีววิทยา</t>
  </si>
  <si>
    <t>สำนักงานเลขานุการ</t>
  </si>
  <si>
    <t xml:space="preserve">              จึงเรียนมาเพื่อโปรดพิจารณา</t>
  </si>
  <si>
    <t>material</t>
  </si>
  <si>
    <t>ใช้จริง</t>
  </si>
  <si>
    <t>กรรมการตรวจรับ</t>
  </si>
  <si>
    <t>คำถามอื่น</t>
  </si>
  <si>
    <t>ความพึงพอใจ</t>
  </si>
  <si>
    <t>เพิ่มเติม</t>
  </si>
  <si>
    <t>Print ?</t>
  </si>
  <si>
    <t xml:space="preserve">Print? </t>
  </si>
  <si>
    <r>
      <t xml:space="preserve">โครงการ/กิจกรรม </t>
    </r>
    <r>
      <rPr>
        <sz val="16"/>
        <color theme="1"/>
        <rFont val="TH SarabunPSK"/>
        <family val="2"/>
      </rPr>
      <t xml:space="preserve">      </t>
    </r>
  </si>
  <si>
    <r>
      <t xml:space="preserve">วัน/เดือน/ปี        </t>
    </r>
    <r>
      <rPr>
        <sz val="16"/>
        <color theme="1"/>
        <rFont val="TH SarabunPSK"/>
        <family val="2"/>
      </rPr>
      <t xml:space="preserve">       </t>
    </r>
  </si>
  <si>
    <r>
      <t xml:space="preserve">รายละเอียดกิจกรรม </t>
    </r>
    <r>
      <rPr>
        <sz val="16"/>
        <color theme="1"/>
        <rFont val="TH SarabunPSK"/>
        <family val="2"/>
      </rPr>
      <t xml:space="preserve">    </t>
    </r>
  </si>
  <si>
    <r>
      <t xml:space="preserve">จำนวนผู้เข้าร่วม     </t>
    </r>
    <r>
      <rPr>
        <sz val="16"/>
        <color theme="1"/>
        <rFont val="TH SarabunPSK"/>
        <family val="2"/>
      </rPr>
      <t xml:space="preserve">     </t>
    </r>
  </si>
  <si>
    <r>
      <rPr>
        <b/>
        <sz val="16"/>
        <color theme="1"/>
        <rFont val="TH SarabunPSK"/>
        <family val="2"/>
      </rPr>
      <t>ที่</t>
    </r>
    <r>
      <rPr>
        <sz val="16"/>
        <color theme="1"/>
        <rFont val="TH SarabunPSK"/>
        <family val="2"/>
      </rPr>
      <t xml:space="preserve">       </t>
    </r>
  </si>
  <si>
    <t xml:space="preserve"> มีการประเมินผลโครงการโดยแบบสอบถาม</t>
  </si>
  <si>
    <t>ศธ. 0513.20401/</t>
  </si>
  <si>
    <t>ค่าอาหาร</t>
  </si>
  <si>
    <t>ค่าอาหารว่างและเครื่องดื่ม</t>
  </si>
  <si>
    <t>ภาพถ่ายกิจกรรม (3 ภาพ)</t>
  </si>
  <si>
    <r>
      <t xml:space="preserve">คำชี้แจง 
</t>
    </r>
    <r>
      <rPr>
        <b/>
        <sz val="10"/>
        <rFont val="TH SarabunPSK"/>
        <family val="2"/>
      </rPr>
      <t>(จะปรากฏในบันทึกข้อความขออนุมัติ)</t>
    </r>
  </si>
  <si>
    <t>&lt;&lt; วันที่กรอกใน อนุมัติ</t>
  </si>
  <si>
    <t>กระบวนการพัฒนาแผน (สกอ.1.1)</t>
  </si>
  <si>
    <t>การผลิตบัณฑิต</t>
  </si>
  <si>
    <t>ระบบและกลไกการพัฒนาและบริหารหลักสูตร (สกอ.2.1)</t>
  </si>
  <si>
    <t>อาจารย์ประจำที่มีคุณวุฒิปริญญาเอก (สกอ.2.2)</t>
  </si>
  <si>
    <t>อาจารย์ประจำที่ดำรงตำแหน่งทางวิชาการ (สกอ.2.3)</t>
  </si>
  <si>
    <t>ระบบการพัฒนาคณาจารยและบุคลากรสายสนับสนุน (สกอ.2.4)</t>
  </si>
  <si>
    <t>ห้องสมุด อุปกรณ์การศึกษา และสภาพแวดล้อมการเรียนรู้ (สกอ.2.5)</t>
  </si>
  <si>
    <t>ระบบและกลไกการจัดการเรียนการสอน (สกอ.2.6)</t>
  </si>
  <si>
    <t>ระบบและกลไกการพัฒนาสัมฤทธิผลการเรียนตามคุณลักษณะของบัณฑิต (สกอ.2.7)</t>
  </si>
  <si>
    <t>ระดับความสำเร็จของการเสริมสร้างคุณธรรมจริยธรรมที่จัดให้กับนิสิต (สกอ.2.8)</t>
  </si>
  <si>
    <t>กิจกรรมการพัฒนานิสิต</t>
  </si>
  <si>
    <t>ระบบและกลไกการให้คำปรึกษาและบริการด้านข้อมูลข่าวสาร (สกอ.3.1)</t>
  </si>
  <si>
    <t>ระบบและกลไกการส่งเสริมกิจกรรมนิสิต (สกอ.3.2)</t>
  </si>
  <si>
    <t>ระบบการให้คำปรึกษาวิชาการระดับปริญญาตรี (มก.)</t>
  </si>
  <si>
    <t>ระบบและกลไกการพัฒนางานวิจัยหรืองานสร้างสรรค์ (สกอ.4.1)</t>
  </si>
  <si>
    <t>ระบบและกลไกการจัดการความรู้จากงานวิจัยหรืองานสร้างสรรค์ (สกอ.4.2)</t>
  </si>
  <si>
    <t>เงินสนับสนุนงานวิจัยหรืองานสร้างสรรค์ต่อจำนวนอาจารย์ประจำและนักวิจัยประจำ (สกอ.4.3)</t>
  </si>
  <si>
    <t>ระบบและกลไกการบริการทางวิชาการแก่สังคม (สกอ.5.1)</t>
  </si>
  <si>
    <t>กระบวนการบริการทางวิชาการให้เกิดประโยชน์ต่อสังคม (สกอ.5.2)</t>
  </si>
  <si>
    <t>การทำนุบำรุงศิลปะและวัฒนธรรม</t>
  </si>
  <si>
    <t>ระบบและกลไกการทำนุบำรุงศิลปะและวัฒนธรรม (สกอ.6.1)</t>
  </si>
  <si>
    <t>ภาวะผู้นำของคณะกรรมการประจำคณะและผู้บริหารทุกระดับของคณะ (สกอ.7.1)</t>
  </si>
  <si>
    <t>การพัฒนาสถาบันสู่สถาบันเรียนรู้ (สกอ.7.2)</t>
  </si>
  <si>
    <t>ระบบสารสนเทศเพื่อการบริหารและการตัดสินใจ (สกอ.7.3)</t>
  </si>
  <si>
    <t>ระบบบริหารความเสี่ยง (สกอ.7.4)</t>
  </si>
  <si>
    <t>ระบบและกลไกการเงินและงบประมาณ (สกอ.8.1)</t>
  </si>
  <si>
    <t>ระบบและกลไกการประกันคุณภาพ</t>
  </si>
  <si>
    <t>ระบบและกลไกการประกันคุณภาพการศึกษาภายใน (สกอ.9.1)</t>
  </si>
  <si>
    <t>þ</t>
  </si>
  <si>
    <t>o</t>
  </si>
  <si>
    <t>ยุทธศาสตร์ที่ 1</t>
  </si>
  <si>
    <t>ยุทธศาสตร์ที่ 2</t>
  </si>
  <si>
    <t>ยุทธศาสตร์ที่ 3</t>
  </si>
  <si>
    <t>ยุทธศาสตร์ที่ 1 เสริมสร้างวิชาการให้เข้มแข็ง ทันสมัย เพื่อการพัฒนาคุณภาพชีวิต</t>
  </si>
  <si>
    <t>กลยุทธ์ที่ 2 พัฒนามหาวิทยาลัยให้เป็นศูนย์กลางด้านการศึกษา (Education Hub) ในเอเชียในสาขาที่มหาวิทยาลัย เกษตรศาสตร์มีความเชี่ยวชาญและโดดเด่น</t>
  </si>
  <si>
    <t>กลยุทธ์ที่ 3 พัฒนาศักยภาพและทักษะของนิสิต เพื่อผลิตบัณฑิตให้มีความเป็นพลเมืองโลก</t>
  </si>
  <si>
    <t>กลยุทธ์ที่ 4 พัฒนาศักยภาพอาจารย์</t>
  </si>
  <si>
    <t>กลยุทธ์ที่ 5 พัฒนาระบบและทรัพยากรให้ทันสมัย เพื่อให้มีความเข้มแข็งทางวิชาการ</t>
  </si>
  <si>
    <t xml:space="preserve">ยุทธศาสตร์ที่ 2 สร้างองค์ความรู้เพื่อความเป็นเลิศและเพื่อการใช้ประโยชน์ </t>
  </si>
  <si>
    <t>กลยุทธ์ที่ 2 เพิ่มปริมาณงานวิจัยคุณภาพ</t>
  </si>
  <si>
    <t>กลยุทธ์ที่ 3 บูรณาการความร่วมมือด้านการวิจัยระหว่างหน่วยงาน</t>
  </si>
  <si>
    <t>กลยุทธ์ที่ 4 การขยายผลและการใช้ประโยชน์จากงานวิจัย</t>
  </si>
  <si>
    <t xml:space="preserve">ยุทธศาสตร์ที่ 3 บริการทางวิชาการเพื่อสังคมและเพื่อการพึ่งพาตนเองได้อย่างยั่งยืน </t>
  </si>
  <si>
    <t>กลยุทธ์ที่ 2 การสร้างเครือข่ายความร่วมมือและบูรณาการความร่วมมือด้านการบริการวิชาการ</t>
  </si>
  <si>
    <t>กลยุทธ์ที่ 3 การพัฒนารายได้จากการบริการวิชาการ</t>
  </si>
  <si>
    <t>กลยุทธ์ที่ 4 การปรับปรุงกลไกการบริการวิชาการ</t>
  </si>
  <si>
    <t xml:space="preserve">ยุทธศาสตร์ที่ 4 การอนุรักษ์ ฟื้นฟู ทำนุบำรุงศาสนา ศิลปะและวัฒนธรรมไทยเพื่อเชิดชูความเป็นไทยและนำพาสู่สากล  </t>
  </si>
  <si>
    <t>กลยุทธ์ที่ 2 เร่งรัดการนำเสนอศิลปะ วัฒนธรรมไทยและเอกลักษณ์ความเป็นไทยในรูปแบบต่างๆ ให้เป็นที่รู้จัก และสามารถแสดงได้ในเวทีสากล</t>
  </si>
  <si>
    <t>กลยุทธ์ที่ 3  ปรับปรุงกลไกการทำนุบำรุงศาสนา ศิลปะ และวัฒนธรรมให้สอดคล้องกับสถานการณ์ที่เปลี่ยนแปลงไป</t>
  </si>
  <si>
    <t xml:space="preserve">ยุทธศาสตร์ที่ 5 ปฏิรูประบบการบริหารองค์กรเพื่อเพิ่มประสิทธิภาพการจัดการและรองรับการเปลี่ยนแปลง   </t>
  </si>
  <si>
    <t>กลยุทธ์ที่ 2 ปรับปรุงโครงสร้างองค์กรเพื่อเพิ่มประสิทธิภาพในการทำงาน</t>
  </si>
  <si>
    <t xml:space="preserve">กลยุทธ์ที่ 3 พัฒนาศักยภาพบุคลากรในด้านต่างๆ </t>
  </si>
  <si>
    <t>ประเด็นยุทธศาสตร์ มหาวิทยาลัยเกษตรศาสตร์ 2556-2565</t>
  </si>
  <si>
    <r>
      <rPr>
        <sz val="14"/>
        <color indexed="8"/>
        <rFont val="TH SarabunPSK"/>
        <family val="2"/>
      </rPr>
      <t>กลยุทธ์ที่ 1 การพัฒนาหลักสูตรและพัฒนาการเรียนการสอนให้ทันสมัยและมีความเข้มแข็งทางวิชาการ</t>
    </r>
  </si>
  <si>
    <r>
      <rPr>
        <sz val="14"/>
        <color indexed="8"/>
        <rFont val="TH SarabunPSK"/>
        <family val="2"/>
      </rPr>
      <t>กลยุทธ์ที่ 1 ปฏิรูประบบการบริหารงานวิจัยในมหาวิทยาลัย</t>
    </r>
  </si>
  <si>
    <r>
      <rPr>
        <sz val="14"/>
        <color indexed="8"/>
        <rFont val="TH SarabunPSK"/>
        <family val="2"/>
      </rPr>
      <t>กลยุทธ์ที่ 1 ยกระดับคุณภาพการเผยแพร่ผลงานบริการวิชาการสู่กลุ่มเป้าหมาย</t>
    </r>
  </si>
  <si>
    <r>
      <rPr>
        <sz val="14"/>
        <color indexed="8"/>
        <rFont val="TH SarabunPSK"/>
        <family val="2"/>
      </rPr>
      <t>กลยุทธ์ที่ 1 ส่งเสริม เผยแพร่ ทำนุบำรุงศาสนา ศิลปะ และวัฒนธรรมไทย เพื่อพัฒนาคุณภาพชีวิตและการมีจิตใจที่ดีงามให้แก่ประชาชน นิสิตและบุคลากรมหาวิทยาลัย</t>
    </r>
  </si>
  <si>
    <r>
      <rPr>
        <sz val="14"/>
        <color indexed="8"/>
        <rFont val="TH SarabunPSK"/>
        <family val="2"/>
      </rPr>
      <t>กลยุทธ์ที่ 1 ปรับปรุงประสิทธิภาพการบริหารจัดการ</t>
    </r>
  </si>
  <si>
    <t>ยุทธศาสตร์และกลยุทธ์ของคณะศิลปศาสตร์และวิทยาศาสตร์ 2554-2557</t>
  </si>
  <si>
    <t>ตัวบ่งชี้แผนยุทธศาสตร์ 2556-2557 ศวท.</t>
  </si>
  <si>
    <t>โครงการนี้สอดคล้องกับยุทธศาสตร์และกลยุทธ์ของคณะฯ (มก. 2556-2565) ดังนี้</t>
  </si>
  <si>
    <t>x</t>
  </si>
  <si>
    <t>อบรมนิสิต</t>
  </si>
  <si>
    <t>อบรมนิสิตเพื่อเพิ่มทักษะด้านต่าง ๆ</t>
  </si>
  <si>
    <t>โครงการจัดตั้งภาควิชาเคมี</t>
  </si>
  <si>
    <t>เพื่อพัฒนานิสิตให้เตรียมตัวเข้าสู่ประชาคมอาเซียน</t>
  </si>
  <si>
    <t>เพื่อเพิ่มทักษะด้านต่าง ๆ ให้กับนิสิต</t>
  </si>
  <si>
    <t>2.1 ระบบและกลไกการพัฒนาและบริหารหลักสูตร (สกอ.2.1)</t>
  </si>
  <si>
    <t>8.2 ร้อยละของเงินรายได้จริงจากภายนอกทั้งหมดต่อรายรับจริงทั้งหมด</t>
  </si>
  <si>
    <t>นิสิตหลักสูตร วท.บ.(เคมี)</t>
  </si>
  <si>
    <t>ร้อยละของกลุ่มเป้าหมาย</t>
  </si>
  <si>
    <t>ค่าความพึงพอใจเฉลี่ย</t>
  </si>
  <si>
    <t>คณะศิลปศาสตร์ฯ</t>
  </si>
  <si>
    <t>จัดโครงการ</t>
  </si>
  <si>
    <t>สรุปโครงการ</t>
  </si>
  <si>
    <t>อบรมโดยวิทยากร</t>
  </si>
  <si>
    <t>เจ้าหน้าที่เตรียมเอกสาร</t>
  </si>
  <si>
    <t>ค่าอาหาร 50 บาท/มื้อ 2 มื้อ 50 คน</t>
  </si>
  <si>
    <t>อุปกรณ์ประกอบการสอน</t>
  </si>
  <si>
    <t>นิสิตได้รับความรู้และทักษะ</t>
  </si>
  <si>
    <t>โครงการจัดตั้งสายวิชาเคมี คณะศิลปศาสตร์และวิทยาศาสตร์ โทร 3600-4 ต่อ 7642</t>
  </si>
  <si>
    <t>โครงการที่ประเมิน
ผลตามเกณฑ์</t>
  </si>
  <si>
    <t>นวลจันทร์ มัจฉริยกุล</t>
  </si>
  <si>
    <t>ศวท.</t>
  </si>
  <si>
    <t>งบประมาณเงินรายได้ ปี</t>
  </si>
  <si>
    <t>ระดับความรู้เกี่ยวกับหัวข้อที่อบรม</t>
  </si>
  <si>
    <t>การประชาสัมพันธ์</t>
  </si>
  <si>
    <t>ขั้นตอนการดำเนินงาน</t>
  </si>
  <si>
    <t>การมีส่วนร่วม</t>
  </si>
  <si>
    <t>ความพึงพอใจในภาพรวม</t>
  </si>
  <si>
    <t>ควรมีอาหารกลางวันให้เพียงพอ</t>
  </si>
</sst>
</file>

<file path=xl/styles.xml><?xml version="1.0" encoding="utf-8"?>
<styleSheet xmlns="http://schemas.openxmlformats.org/spreadsheetml/2006/main">
  <numFmts count="9">
    <numFmt numFmtId="41" formatCode="_-* #,##0_-;\-* #,##0_-;_-* &quot;-&quot;_-;_-@_-"/>
    <numFmt numFmtId="43" formatCode="_-* #,##0.00_-;\-* #,##0.00_-;_-* &quot;-&quot;??_-;_-@_-"/>
    <numFmt numFmtId="187" formatCode="0.0%"/>
    <numFmt numFmtId="188" formatCode="[$-107041E]d\ mmm\ yy;@"/>
    <numFmt numFmtId="189" formatCode="_(* #,##0.00_);_(* \(#,##0.00\);_(* &quot;-&quot;??_);_(@_)"/>
    <numFmt numFmtId="190" formatCode="_(* #,##0_);_(* \(#,##0\);_(* &quot;-&quot;??_);_(@_)"/>
    <numFmt numFmtId="191" formatCode="[$-187041E]d\ mmm\ yy;@"/>
    <numFmt numFmtId="192" formatCode="[$-107041E]d\ mmmm\ yyyy;@"/>
    <numFmt numFmtId="193" formatCode="[$-187041E]d\ mmmm\ yyyy;@"/>
  </numFmts>
  <fonts count="65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b/>
      <sz val="12"/>
      <name val="TH SarabunPSK"/>
      <family val="2"/>
    </font>
    <font>
      <sz val="10"/>
      <name val="Arial"/>
      <family val="2"/>
    </font>
    <font>
      <sz val="12"/>
      <name val="Cordia Ne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26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sz val="20"/>
      <color theme="1"/>
      <name val="TH SarabunPSK"/>
      <family val="2"/>
    </font>
    <font>
      <b/>
      <sz val="20"/>
      <color theme="1"/>
      <name val="TH SarabunPSK"/>
      <family val="2"/>
    </font>
    <font>
      <b/>
      <sz val="12"/>
      <color theme="0" tint="-0.249977111117893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12"/>
      <color rgb="FFFF0000"/>
      <name val="TH SarabunPSK"/>
      <family val="2"/>
    </font>
    <font>
      <sz val="22"/>
      <color theme="1"/>
      <name val="TH SarabunPSK"/>
      <family val="2"/>
    </font>
    <font>
      <b/>
      <sz val="14"/>
      <name val="TH SarabunPSK"/>
      <family val="2"/>
    </font>
    <font>
      <b/>
      <sz val="11"/>
      <color indexed="10"/>
      <name val="Arial"/>
      <family val="2"/>
    </font>
    <font>
      <b/>
      <sz val="11"/>
      <color rgb="FF000000"/>
      <name val="Arial"/>
      <family val="2"/>
    </font>
    <font>
      <b/>
      <sz val="14"/>
      <color rgb="FF0070C0"/>
      <name val="TH SarabunPSK"/>
      <family val="2"/>
    </font>
    <font>
      <sz val="14"/>
      <color indexed="10"/>
      <name val="TH SarabunPSK"/>
      <family val="2"/>
    </font>
    <font>
      <b/>
      <sz val="16"/>
      <color indexed="10"/>
      <name val="TH SarabunPSK"/>
      <family val="2"/>
    </font>
    <font>
      <sz val="10"/>
      <name val="TH SarabunPSK"/>
      <family val="2"/>
    </font>
    <font>
      <sz val="13"/>
      <name val="TH SarabunPSK"/>
      <family val="2"/>
    </font>
    <font>
      <sz val="20"/>
      <name val="TH SarabunPSK"/>
      <family val="2"/>
    </font>
    <font>
      <b/>
      <i/>
      <sz val="16"/>
      <name val="TH SarabunPSK"/>
      <family val="2"/>
    </font>
    <font>
      <sz val="14"/>
      <name val="Wingdings"/>
      <charset val="2"/>
    </font>
    <font>
      <sz val="12"/>
      <name val="Wingdings"/>
      <charset val="2"/>
    </font>
    <font>
      <b/>
      <sz val="8"/>
      <name val="Arial"/>
      <family val="2"/>
    </font>
    <font>
      <sz val="12"/>
      <name val="Symbol"/>
      <family val="1"/>
      <charset val="2"/>
    </font>
    <font>
      <b/>
      <sz val="7"/>
      <name val="TH SarabunPSK"/>
      <family val="2"/>
    </font>
    <font>
      <sz val="14"/>
      <color indexed="8"/>
      <name val="TH SarabunPSK"/>
      <family val="2"/>
    </font>
    <font>
      <sz val="7"/>
      <color indexed="8"/>
      <name val="TH SarabunPSK"/>
      <family val="2"/>
    </font>
    <font>
      <b/>
      <sz val="14"/>
      <color indexed="8"/>
      <name val="TH SarabunPSK"/>
      <family val="2"/>
    </font>
    <font>
      <b/>
      <sz val="28"/>
      <color theme="1"/>
      <name val="TH SarabunPSK"/>
      <family val="2"/>
    </font>
    <font>
      <sz val="15"/>
      <color theme="1"/>
      <name val="TH SarabunPSK"/>
      <family val="2"/>
    </font>
    <font>
      <i/>
      <sz val="16"/>
      <color theme="1"/>
      <name val="TH SarabunPSK"/>
      <family val="2"/>
    </font>
    <font>
      <sz val="14"/>
      <color theme="0" tint="-0.34998626667073579"/>
      <name val="TH SarabunPSK"/>
      <family val="2"/>
    </font>
    <font>
      <b/>
      <sz val="18"/>
      <color theme="1"/>
      <name val="TH Sarabun New"/>
      <family val="2"/>
    </font>
    <font>
      <b/>
      <sz val="14"/>
      <name val="TH Sarabun New"/>
      <family val="2"/>
    </font>
    <font>
      <b/>
      <sz val="7"/>
      <name val="TH Sarabun New"/>
      <family val="2"/>
    </font>
    <font>
      <sz val="11"/>
      <color theme="1"/>
      <name val="TH Sarabun New"/>
      <family val="2"/>
    </font>
    <font>
      <sz val="14"/>
      <color indexed="8"/>
      <name val="TH Sarabun New"/>
      <family val="2"/>
    </font>
    <font>
      <sz val="7"/>
      <color indexed="8"/>
      <name val="TH Sarabun New"/>
      <family val="2"/>
    </font>
    <font>
      <sz val="14"/>
      <name val="TH Sarabun New"/>
      <family val="2"/>
    </font>
    <font>
      <b/>
      <sz val="14"/>
      <color indexed="8"/>
      <name val="TH Sarabun New"/>
      <family val="2"/>
    </font>
    <font>
      <sz val="16"/>
      <color rgb="FF000000"/>
      <name val="TH SarabunPSK"/>
      <family val="2"/>
    </font>
    <font>
      <b/>
      <sz val="10"/>
      <name val="TH SarabunPSK"/>
      <family val="2"/>
    </font>
    <font>
      <sz val="10"/>
      <name val="Wingdings"/>
      <charset val="2"/>
    </font>
    <font>
      <sz val="18"/>
      <color theme="1"/>
      <name val="TH SarabunPSK"/>
      <family val="2"/>
    </font>
    <font>
      <sz val="14"/>
      <name val="Arial"/>
      <family val="2"/>
    </font>
    <font>
      <b/>
      <sz val="14"/>
      <color indexed="10"/>
      <name val="TH SarabunPSK"/>
      <family val="2"/>
    </font>
    <font>
      <b/>
      <sz val="8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5">
    <xf numFmtId="0" fontId="0" fillId="0" borderId="0"/>
    <xf numFmtId="43" fontId="1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9" fontId="13" fillId="0" borderId="0" applyFont="0" applyFill="0" applyBorder="0" applyAlignment="0" applyProtection="0"/>
  </cellStyleXfs>
  <cellXfs count="635">
    <xf numFmtId="0" fontId="0" fillId="0" borderId="0" xfId="0"/>
    <xf numFmtId="0" fontId="14" fillId="0" borderId="0" xfId="0" applyFont="1" applyFill="1" applyProtection="1"/>
    <xf numFmtId="0" fontId="15" fillId="0" borderId="0" xfId="0" applyFont="1" applyFill="1" applyProtection="1"/>
    <xf numFmtId="0" fontId="15" fillId="0" borderId="0" xfId="0" applyFont="1" applyFill="1" applyAlignment="1" applyProtection="1"/>
    <xf numFmtId="0" fontId="14" fillId="0" borderId="0" xfId="0" applyFont="1" applyFill="1" applyAlignment="1" applyProtection="1">
      <alignment horizontal="center"/>
    </xf>
    <xf numFmtId="0" fontId="15" fillId="0" borderId="0" xfId="0" applyFont="1" applyFill="1" applyAlignment="1" applyProtection="1">
      <alignment horizontal="center"/>
    </xf>
    <xf numFmtId="0" fontId="16" fillId="0" borderId="0" xfId="0" applyFont="1" applyFill="1" applyAlignment="1" applyProtection="1"/>
    <xf numFmtId="0" fontId="14" fillId="0" borderId="0" xfId="0" applyFont="1" applyFill="1" applyAlignment="1" applyProtection="1">
      <alignment vertical="center"/>
    </xf>
    <xf numFmtId="187" fontId="14" fillId="0" borderId="0" xfId="0" applyNumberFormat="1" applyFont="1" applyFill="1" applyProtection="1"/>
    <xf numFmtId="0" fontId="17" fillId="0" borderId="0" xfId="0" applyFont="1" applyFill="1" applyAlignment="1" applyProtection="1">
      <alignment horizontal="left"/>
    </xf>
    <xf numFmtId="0" fontId="14" fillId="0" borderId="1" xfId="0" applyFont="1" applyFill="1" applyBorder="1" applyAlignment="1" applyProtection="1">
      <alignment horizontal="center" vertical="center" shrinkToFit="1"/>
    </xf>
    <xf numFmtId="2" fontId="14" fillId="0" borderId="1" xfId="0" applyNumberFormat="1" applyFont="1" applyFill="1" applyBorder="1" applyAlignment="1" applyProtection="1">
      <alignment horizontal="center" vertical="center" shrinkToFit="1"/>
    </xf>
    <xf numFmtId="2" fontId="14" fillId="0" borderId="2" xfId="0" quotePrefix="1" applyNumberFormat="1" applyFont="1" applyFill="1" applyBorder="1" applyAlignment="1" applyProtection="1">
      <alignment horizontal="center" vertical="center" shrinkToFit="1"/>
    </xf>
    <xf numFmtId="0" fontId="15" fillId="0" borderId="0" xfId="0" quotePrefix="1" applyFont="1" applyFill="1" applyAlignment="1" applyProtection="1">
      <alignment horizontal="center"/>
    </xf>
    <xf numFmtId="0" fontId="14" fillId="0" borderId="0" xfId="0" applyFont="1" applyFill="1" applyAlignment="1" applyProtection="1"/>
    <xf numFmtId="0" fontId="14" fillId="0" borderId="0" xfId="0" quotePrefix="1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left"/>
    </xf>
    <xf numFmtId="2" fontId="15" fillId="0" borderId="0" xfId="0" applyNumberFormat="1" applyFont="1" applyFill="1" applyProtection="1"/>
    <xf numFmtId="2" fontId="14" fillId="0" borderId="0" xfId="0" applyNumberFormat="1" applyFont="1" applyFill="1" applyProtection="1"/>
    <xf numFmtId="0" fontId="14" fillId="0" borderId="0" xfId="0" applyFont="1" applyFill="1" applyAlignment="1" applyProtection="1">
      <alignment vertical="top"/>
    </xf>
    <xf numFmtId="0" fontId="14" fillId="0" borderId="0" xfId="0" applyFont="1" applyFill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vertical="top" wrapText="1"/>
    </xf>
    <xf numFmtId="0" fontId="14" fillId="0" borderId="0" xfId="0" applyFont="1" applyFill="1" applyBorder="1" applyAlignment="1" applyProtection="1">
      <alignment vertical="top"/>
    </xf>
    <xf numFmtId="0" fontId="14" fillId="0" borderId="0" xfId="0" applyFont="1" applyFill="1" applyBorder="1" applyProtection="1"/>
    <xf numFmtId="0" fontId="14" fillId="0" borderId="0" xfId="0" applyFont="1" applyFill="1" applyBorder="1" applyAlignment="1" applyProtection="1"/>
    <xf numFmtId="0" fontId="14" fillId="0" borderId="0" xfId="0" applyFont="1" applyFill="1" applyBorder="1" applyAlignment="1" applyProtection="1">
      <alignment horizontal="left" indent="1"/>
    </xf>
    <xf numFmtId="0" fontId="17" fillId="0" borderId="0" xfId="0" applyFont="1" applyFill="1" applyProtection="1"/>
    <xf numFmtId="0" fontId="17" fillId="0" borderId="0" xfId="0" applyFont="1" applyFill="1" applyBorder="1" applyProtection="1"/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top" wrapText="1"/>
    </xf>
    <xf numFmtId="0" fontId="15" fillId="0" borderId="0" xfId="0" applyFont="1" applyFill="1" applyBorder="1" applyAlignment="1" applyProtection="1"/>
    <xf numFmtId="0" fontId="18" fillId="0" borderId="0" xfId="0" applyFont="1" applyFill="1" applyAlignment="1" applyProtection="1">
      <alignment horizontal="left"/>
    </xf>
    <xf numFmtId="0" fontId="14" fillId="0" borderId="3" xfId="0" applyFont="1" applyFill="1" applyBorder="1" applyAlignment="1" applyProtection="1">
      <alignment horizontal="center" shrinkToFit="1"/>
    </xf>
    <xf numFmtId="187" fontId="14" fillId="0" borderId="3" xfId="0" applyNumberFormat="1" applyFont="1" applyFill="1" applyBorder="1" applyAlignment="1" applyProtection="1">
      <alignment horizontal="center"/>
    </xf>
    <xf numFmtId="0" fontId="14" fillId="0" borderId="3" xfId="0" applyFont="1" applyFill="1" applyBorder="1" applyAlignment="1" applyProtection="1">
      <alignment horizontal="center"/>
    </xf>
    <xf numFmtId="0" fontId="14" fillId="0" borderId="4" xfId="0" applyFont="1" applyFill="1" applyBorder="1" applyAlignment="1" applyProtection="1">
      <alignment horizontal="center" vertical="center"/>
    </xf>
    <xf numFmtId="187" fontId="14" fillId="0" borderId="1" xfId="0" applyNumberFormat="1" applyFont="1" applyFill="1" applyBorder="1" applyAlignment="1" applyProtection="1">
      <alignment horizontal="center" vertical="center" shrinkToFit="1"/>
    </xf>
    <xf numFmtId="0" fontId="19" fillId="0" borderId="0" xfId="0" applyFont="1" applyFill="1" applyAlignment="1" applyProtection="1"/>
    <xf numFmtId="0" fontId="14" fillId="0" borderId="0" xfId="0" applyFont="1" applyFill="1" applyAlignment="1" applyProtection="1">
      <alignment horizontal="center" vertical="top"/>
    </xf>
    <xf numFmtId="0" fontId="15" fillId="0" borderId="0" xfId="0" applyFont="1" applyFill="1" applyAlignment="1" applyProtection="1">
      <alignment horizontal="center" vertical="top"/>
    </xf>
    <xf numFmtId="0" fontId="14" fillId="0" borderId="0" xfId="0" applyFont="1" applyFill="1" applyAlignment="1" applyProtection="1">
      <alignment vertical="top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14" fillId="0" borderId="0" xfId="0" applyFont="1" applyFill="1" applyAlignment="1" applyProtection="1">
      <alignment horizontal="left" vertical="top" wrapText="1"/>
    </xf>
    <xf numFmtId="0" fontId="17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/>
    <xf numFmtId="0" fontId="17" fillId="0" borderId="0" xfId="0" applyFont="1" applyFill="1" applyAlignment="1" applyProtection="1">
      <alignment vertical="top"/>
    </xf>
    <xf numFmtId="0" fontId="0" fillId="0" borderId="0" xfId="0" applyFont="1" applyFill="1" applyProtection="1"/>
    <xf numFmtId="0" fontId="15" fillId="0" borderId="5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top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top"/>
    </xf>
    <xf numFmtId="0" fontId="14" fillId="0" borderId="5" xfId="0" applyFont="1" applyFill="1" applyBorder="1" applyAlignment="1" applyProtection="1">
      <alignment horizontal="center" vertical="center" shrinkToFit="1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shrinkToFit="1"/>
      <protection locked="0"/>
    </xf>
    <xf numFmtId="0" fontId="15" fillId="0" borderId="0" xfId="0" applyFont="1" applyFill="1" applyAlignment="1" applyProtection="1">
      <alignment vertical="top" shrinkToFit="1"/>
      <protection locked="0"/>
    </xf>
    <xf numFmtId="0" fontId="14" fillId="0" borderId="14" xfId="0" applyFont="1" applyFill="1" applyBorder="1" applyAlignment="1" applyProtection="1">
      <alignment horizontal="center" vertical="top"/>
    </xf>
    <xf numFmtId="0" fontId="21" fillId="0" borderId="0" xfId="0" applyFont="1" applyFill="1" applyProtection="1"/>
    <xf numFmtId="0" fontId="22" fillId="0" borderId="0" xfId="0" applyFont="1" applyFill="1" applyAlignment="1" applyProtection="1">
      <alignment horizontal="center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0" fontId="23" fillId="3" borderId="15" xfId="0" applyFont="1" applyFill="1" applyBorder="1" applyAlignment="1" applyProtection="1">
      <alignment horizontal="center" vertical="center" shrinkToFit="1"/>
    </xf>
    <xf numFmtId="0" fontId="23" fillId="3" borderId="16" xfId="0" applyFont="1" applyFill="1" applyBorder="1" applyAlignment="1" applyProtection="1">
      <alignment horizontal="center" vertical="center" shrinkToFit="1"/>
    </xf>
    <xf numFmtId="0" fontId="23" fillId="3" borderId="17" xfId="0" applyFont="1" applyFill="1" applyBorder="1" applyAlignment="1" applyProtection="1">
      <alignment horizontal="center" vertical="center" shrinkToFit="1"/>
    </xf>
    <xf numFmtId="0" fontId="20" fillId="4" borderId="18" xfId="0" applyFont="1" applyFill="1" applyBorder="1" applyAlignment="1" applyProtection="1">
      <alignment horizontal="center" vertical="center"/>
    </xf>
    <xf numFmtId="0" fontId="24" fillId="5" borderId="16" xfId="0" applyFont="1" applyFill="1" applyBorder="1" applyAlignment="1" applyProtection="1">
      <alignment horizontal="center" shrinkToFit="1"/>
    </xf>
    <xf numFmtId="0" fontId="24" fillId="5" borderId="17" xfId="0" applyFont="1" applyFill="1" applyBorder="1" applyAlignment="1" applyProtection="1">
      <alignment horizontal="center" shrinkToFit="1"/>
    </xf>
    <xf numFmtId="0" fontId="17" fillId="6" borderId="19" xfId="0" applyFont="1" applyFill="1" applyBorder="1" applyAlignment="1" applyProtection="1">
      <alignment horizontal="center" vertical="center"/>
      <protection locked="0"/>
    </xf>
    <xf numFmtId="0" fontId="14" fillId="6" borderId="16" xfId="0" applyFont="1" applyFill="1" applyBorder="1" applyAlignment="1" applyProtection="1">
      <alignment horizontal="center" vertical="center"/>
      <protection locked="0"/>
    </xf>
    <xf numFmtId="0" fontId="14" fillId="6" borderId="17" xfId="0" applyFont="1" applyFill="1" applyBorder="1" applyAlignment="1" applyProtection="1">
      <alignment horizontal="center" vertical="center"/>
      <protection locked="0"/>
    </xf>
    <xf numFmtId="1" fontId="14" fillId="0" borderId="6" xfId="0" quotePrefix="1" applyNumberFormat="1" applyFont="1" applyFill="1" applyBorder="1" applyAlignment="1" applyProtection="1">
      <alignment horizontal="center" vertical="center" shrinkToFit="1"/>
    </xf>
    <xf numFmtId="0" fontId="14" fillId="7" borderId="0" xfId="0" applyFont="1" applyFill="1" applyProtection="1"/>
    <xf numFmtId="0" fontId="14" fillId="0" borderId="0" xfId="0" applyFont="1" applyFill="1" applyAlignment="1" applyProtection="1">
      <alignment horizontal="right"/>
    </xf>
    <xf numFmtId="0" fontId="15" fillId="0" borderId="21" xfId="0" applyFont="1" applyFill="1" applyBorder="1" applyAlignment="1" applyProtection="1">
      <alignment vertical="top" wrapText="1"/>
      <protection locked="0"/>
    </xf>
    <xf numFmtId="0" fontId="15" fillId="0" borderId="5" xfId="0" applyFont="1" applyFill="1" applyBorder="1" applyAlignment="1" applyProtection="1">
      <alignment vertical="top" wrapText="1"/>
      <protection locked="0"/>
    </xf>
    <xf numFmtId="0" fontId="15" fillId="0" borderId="7" xfId="0" applyFont="1" applyFill="1" applyBorder="1" applyAlignment="1" applyProtection="1">
      <alignment vertical="top" wrapText="1"/>
      <protection locked="0"/>
    </xf>
    <xf numFmtId="0" fontId="24" fillId="0" borderId="21" xfId="0" applyFont="1" applyFill="1" applyBorder="1" applyAlignment="1" applyProtection="1">
      <alignment horizontal="center" vertical="center" shrinkToFit="1"/>
      <protection locked="0"/>
    </xf>
    <xf numFmtId="0" fontId="24" fillId="0" borderId="20" xfId="0" applyFont="1" applyFill="1" applyBorder="1" applyAlignment="1" applyProtection="1">
      <alignment horizontal="center" vertical="center" shrinkToFit="1"/>
      <protection locked="0"/>
    </xf>
    <xf numFmtId="0" fontId="24" fillId="0" borderId="5" xfId="0" applyFont="1" applyFill="1" applyBorder="1" applyAlignment="1" applyProtection="1">
      <alignment horizontal="center" vertical="center" shrinkToFit="1"/>
      <protection locked="0"/>
    </xf>
    <xf numFmtId="0" fontId="24" fillId="0" borderId="6" xfId="0" applyFont="1" applyFill="1" applyBorder="1" applyAlignment="1" applyProtection="1">
      <alignment horizontal="center" vertical="center" shrinkToFit="1"/>
      <protection locked="0"/>
    </xf>
    <xf numFmtId="0" fontId="24" fillId="0" borderId="7" xfId="0" applyFont="1" applyFill="1" applyBorder="1" applyAlignment="1" applyProtection="1">
      <alignment horizontal="center" vertical="center" shrinkToFit="1"/>
      <protection locked="0"/>
    </xf>
    <xf numFmtId="0" fontId="24" fillId="0" borderId="8" xfId="0" applyFont="1" applyFill="1" applyBorder="1" applyAlignment="1" applyProtection="1">
      <alignment horizontal="center" vertical="center" shrinkToFit="1"/>
      <protection locked="0"/>
    </xf>
    <xf numFmtId="0" fontId="24" fillId="0" borderId="1" xfId="0" applyFont="1" applyFill="1" applyBorder="1" applyAlignment="1" applyProtection="1">
      <alignment horizontal="center" vertical="center" shrinkToFit="1"/>
      <protection locked="0"/>
    </xf>
    <xf numFmtId="0" fontId="14" fillId="0" borderId="21" xfId="0" applyFont="1" applyFill="1" applyBorder="1" applyAlignment="1" applyProtection="1">
      <alignment vertical="top" wrapText="1" shrinkToFit="1"/>
    </xf>
    <xf numFmtId="0" fontId="14" fillId="0" borderId="1" xfId="0" applyFont="1" applyFill="1" applyBorder="1" applyAlignment="1" applyProtection="1">
      <alignment vertical="top" wrapText="1" shrinkToFit="1"/>
    </xf>
    <xf numFmtId="2" fontId="15" fillId="0" borderId="0" xfId="0" applyNumberFormat="1" applyFont="1" applyFill="1" applyAlignment="1" applyProtection="1">
      <alignment horizontal="center" vertical="top" shrinkToFit="1"/>
    </xf>
    <xf numFmtId="0" fontId="14" fillId="0" borderId="0" xfId="0" applyFont="1" applyFill="1" applyAlignment="1" applyProtection="1">
      <alignment horizontal="center" vertical="top"/>
    </xf>
    <xf numFmtId="0" fontId="15" fillId="0" borderId="0" xfId="0" applyFont="1" applyFill="1" applyAlignment="1" applyProtection="1">
      <alignment horizontal="left" vertical="top"/>
    </xf>
    <xf numFmtId="0" fontId="15" fillId="0" borderId="0" xfId="0" quotePrefix="1" applyFont="1" applyFill="1" applyAlignment="1" applyProtection="1">
      <alignment horizontal="center" vertical="top"/>
    </xf>
    <xf numFmtId="0" fontId="14" fillId="0" borderId="0" xfId="0" quotePrefix="1" applyFont="1" applyFill="1" applyAlignment="1" applyProtection="1">
      <alignment horizontal="center" vertical="top"/>
    </xf>
    <xf numFmtId="0" fontId="17" fillId="0" borderId="11" xfId="0" applyFont="1" applyFill="1" applyBorder="1" applyAlignment="1" applyProtection="1">
      <alignment horizontal="center" vertical="top"/>
    </xf>
    <xf numFmtId="0" fontId="17" fillId="0" borderId="4" xfId="0" applyFont="1" applyFill="1" applyBorder="1" applyAlignment="1" applyProtection="1">
      <alignment horizontal="center" vertical="top"/>
    </xf>
    <xf numFmtId="0" fontId="14" fillId="0" borderId="11" xfId="0" applyFont="1" applyFill="1" applyBorder="1" applyAlignment="1" applyProtection="1">
      <alignment horizontal="center" vertical="top"/>
      <protection locked="0"/>
    </xf>
    <xf numFmtId="0" fontId="14" fillId="0" borderId="0" xfId="0" applyFont="1" applyFill="1" applyAlignment="1" applyProtection="1">
      <alignment vertical="top" shrinkToFit="1"/>
    </xf>
    <xf numFmtId="0" fontId="14" fillId="0" borderId="23" xfId="0" applyFont="1" applyFill="1" applyBorder="1" applyAlignment="1" applyProtection="1">
      <alignment horizontal="center" vertical="center"/>
    </xf>
    <xf numFmtId="0" fontId="14" fillId="0" borderId="24" xfId="0" applyFont="1" applyFill="1" applyBorder="1" applyAlignment="1" applyProtection="1">
      <alignment vertical="top" wrapText="1" shrinkToFit="1"/>
    </xf>
    <xf numFmtId="0" fontId="14" fillId="0" borderId="24" xfId="0" applyFont="1" applyFill="1" applyBorder="1" applyAlignment="1" applyProtection="1">
      <alignment horizontal="center" vertical="center" shrinkToFit="1"/>
    </xf>
    <xf numFmtId="187" fontId="14" fillId="0" borderId="24" xfId="0" applyNumberFormat="1" applyFont="1" applyFill="1" applyBorder="1" applyAlignment="1" applyProtection="1">
      <alignment horizontal="center" vertical="center" shrinkToFit="1"/>
    </xf>
    <xf numFmtId="2" fontId="14" fillId="0" borderId="24" xfId="0" applyNumberFormat="1" applyFont="1" applyFill="1" applyBorder="1" applyAlignment="1" applyProtection="1">
      <alignment horizontal="center" vertical="center" shrinkToFit="1"/>
    </xf>
    <xf numFmtId="2" fontId="14" fillId="0" borderId="25" xfId="0" quotePrefix="1" applyNumberFormat="1" applyFont="1" applyFill="1" applyBorder="1" applyAlignment="1" applyProtection="1">
      <alignment horizontal="center" vertical="center" shrinkToFit="1"/>
    </xf>
    <xf numFmtId="1" fontId="14" fillId="0" borderId="8" xfId="0" quotePrefix="1" applyNumberFormat="1" applyFont="1" applyFill="1" applyBorder="1" applyAlignment="1" applyProtection="1">
      <alignment horizontal="center" vertical="center" shrinkToFit="1"/>
    </xf>
    <xf numFmtId="0" fontId="14" fillId="0" borderId="0" xfId="0" applyFont="1" applyFill="1" applyAlignment="1" applyProtection="1">
      <alignment vertical="center" shrinkToFit="1"/>
    </xf>
    <xf numFmtId="2" fontId="15" fillId="0" borderId="0" xfId="0" applyNumberFormat="1" applyFont="1" applyFill="1" applyAlignment="1" applyProtection="1">
      <alignment horizontal="center" vertical="center" shrinkToFit="1"/>
    </xf>
    <xf numFmtId="0" fontId="15" fillId="0" borderId="0" xfId="0" applyFont="1" applyFill="1" applyAlignment="1" applyProtection="1">
      <alignment horizontal="left" vertical="center"/>
    </xf>
    <xf numFmtId="0" fontId="15" fillId="0" borderId="0" xfId="0" quotePrefix="1" applyFont="1" applyFill="1" applyAlignment="1" applyProtection="1">
      <alignment horizontal="center" vertical="center"/>
    </xf>
    <xf numFmtId="0" fontId="14" fillId="0" borderId="0" xfId="0" quotePrefix="1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 vertical="center" indent="1"/>
    </xf>
    <xf numFmtId="0" fontId="16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left"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7" fillId="0" borderId="0" xfId="3" applyFont="1"/>
    <xf numFmtId="0" fontId="7" fillId="0" borderId="0" xfId="3" applyFont="1" applyAlignment="1">
      <alignment horizontal="center"/>
    </xf>
    <xf numFmtId="190" fontId="7" fillId="0" borderId="0" xfId="2" applyNumberFormat="1" applyFont="1"/>
    <xf numFmtId="4" fontId="7" fillId="0" borderId="0" xfId="3" applyNumberFormat="1" applyFont="1"/>
    <xf numFmtId="0" fontId="2" fillId="0" borderId="0" xfId="3" applyFont="1"/>
    <xf numFmtId="0" fontId="14" fillId="0" borderId="0" xfId="0" applyFont="1" applyFill="1" applyAlignment="1" applyProtection="1">
      <alignment horizontal="left" vertical="top" wrapText="1" indent="1"/>
    </xf>
    <xf numFmtId="0" fontId="2" fillId="2" borderId="5" xfId="3" applyFont="1" applyFill="1" applyBorder="1" applyAlignment="1">
      <alignment horizontal="center" vertical="center"/>
    </xf>
    <xf numFmtId="0" fontId="14" fillId="0" borderId="26" xfId="0" applyFont="1" applyFill="1" applyBorder="1" applyAlignment="1" applyProtection="1">
      <alignment horizontal="center" vertical="top"/>
    </xf>
    <xf numFmtId="0" fontId="14" fillId="0" borderId="18" xfId="0" applyFont="1" applyFill="1" applyBorder="1" applyProtection="1"/>
    <xf numFmtId="0" fontId="14" fillId="0" borderId="7" xfId="0" applyFont="1" applyFill="1" applyBorder="1" applyAlignment="1" applyProtection="1">
      <alignment horizontal="center" vertical="center" shrinkToFit="1"/>
      <protection locked="0"/>
    </xf>
    <xf numFmtId="0" fontId="15" fillId="0" borderId="27" xfId="0" applyFont="1" applyFill="1" applyBorder="1" applyAlignment="1" applyProtection="1">
      <alignment shrinkToFit="1"/>
      <protection locked="0"/>
    </xf>
    <xf numFmtId="0" fontId="7" fillId="0" borderId="0" xfId="3" applyFont="1" applyFill="1" applyAlignment="1">
      <alignment vertical="top" wrapText="1"/>
    </xf>
    <xf numFmtId="0" fontId="7" fillId="0" borderId="0" xfId="3" applyFont="1" applyFill="1"/>
    <xf numFmtId="0" fontId="7" fillId="0" borderId="0" xfId="3" applyFont="1" applyFill="1" applyAlignment="1">
      <alignment horizontal="center"/>
    </xf>
    <xf numFmtId="0" fontId="14" fillId="0" borderId="14" xfId="0" applyFont="1" applyFill="1" applyBorder="1" applyAlignment="1" applyProtection="1">
      <alignment horizontal="center" vertical="top"/>
      <protection locked="0"/>
    </xf>
    <xf numFmtId="0" fontId="14" fillId="0" borderId="28" xfId="0" applyFont="1" applyFill="1" applyBorder="1" applyAlignment="1" applyProtection="1">
      <alignment horizontal="center" vertical="top"/>
      <protection locked="0"/>
    </xf>
    <xf numFmtId="0" fontId="14" fillId="0" borderId="0" xfId="0" applyFont="1" applyFill="1" applyBorder="1" applyAlignment="1" applyProtection="1">
      <alignment vertical="top"/>
      <protection locked="0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Alignment="1" applyProtection="1">
      <alignment horizontal="left" vertical="top" wrapText="1" indent="1"/>
    </xf>
    <xf numFmtId="0" fontId="14" fillId="0" borderId="4" xfId="0" applyFont="1" applyFill="1" applyBorder="1" applyAlignment="1" applyProtection="1">
      <alignment horizontal="center" vertical="top"/>
    </xf>
    <xf numFmtId="0" fontId="14" fillId="0" borderId="21" xfId="0" applyFont="1" applyFill="1" applyBorder="1" applyAlignment="1" applyProtection="1">
      <alignment horizontal="center" vertical="top" shrinkToFit="1"/>
    </xf>
    <xf numFmtId="187" fontId="14" fillId="0" borderId="21" xfId="0" applyNumberFormat="1" applyFont="1" applyFill="1" applyBorder="1" applyAlignment="1" applyProtection="1">
      <alignment horizontal="center" vertical="top" shrinkToFit="1"/>
    </xf>
    <xf numFmtId="2" fontId="14" fillId="0" borderId="21" xfId="0" applyNumberFormat="1" applyFont="1" applyFill="1" applyBorder="1" applyAlignment="1" applyProtection="1">
      <alignment horizontal="center" vertical="top" shrinkToFit="1"/>
    </xf>
    <xf numFmtId="2" fontId="14" fillId="0" borderId="22" xfId="0" quotePrefix="1" applyNumberFormat="1" applyFont="1" applyFill="1" applyBorder="1" applyAlignment="1" applyProtection="1">
      <alignment horizontal="center" vertical="top" shrinkToFit="1"/>
    </xf>
    <xf numFmtId="1" fontId="14" fillId="0" borderId="20" xfId="0" quotePrefix="1" applyNumberFormat="1" applyFont="1" applyFill="1" applyBorder="1" applyAlignment="1" applyProtection="1">
      <alignment horizontal="center" vertical="top" shrinkToFit="1"/>
    </xf>
    <xf numFmtId="0" fontId="14" fillId="0" borderId="1" xfId="0" applyFont="1" applyFill="1" applyBorder="1" applyAlignment="1" applyProtection="1">
      <alignment horizontal="center" vertical="top" shrinkToFit="1"/>
    </xf>
    <xf numFmtId="187" fontId="14" fillId="0" borderId="1" xfId="0" applyNumberFormat="1" applyFont="1" applyFill="1" applyBorder="1" applyAlignment="1" applyProtection="1">
      <alignment horizontal="center" vertical="top" shrinkToFit="1"/>
    </xf>
    <xf numFmtId="2" fontId="14" fillId="0" borderId="1" xfId="0" applyNumberFormat="1" applyFont="1" applyFill="1" applyBorder="1" applyAlignment="1" applyProtection="1">
      <alignment horizontal="center" vertical="top" shrinkToFit="1"/>
    </xf>
    <xf numFmtId="2" fontId="14" fillId="0" borderId="2" xfId="0" quotePrefix="1" applyNumberFormat="1" applyFont="1" applyFill="1" applyBorder="1" applyAlignment="1" applyProtection="1">
      <alignment horizontal="center" vertical="top" shrinkToFit="1"/>
    </xf>
    <xf numFmtId="1" fontId="14" fillId="0" borderId="6" xfId="0" quotePrefix="1" applyNumberFormat="1" applyFont="1" applyFill="1" applyBorder="1" applyAlignment="1" applyProtection="1">
      <alignment horizontal="center" vertical="top" shrinkToFit="1"/>
    </xf>
    <xf numFmtId="187" fontId="27" fillId="0" borderId="21" xfId="0" applyNumberFormat="1" applyFont="1" applyFill="1" applyBorder="1" applyAlignment="1" applyProtection="1">
      <alignment horizontal="center" vertical="top" shrinkToFit="1"/>
    </xf>
    <xf numFmtId="0" fontId="14" fillId="0" borderId="0" xfId="0" applyFont="1" applyFill="1" applyAlignment="1" applyProtection="1">
      <alignment horizontal="left" indent="1"/>
    </xf>
    <xf numFmtId="0" fontId="14" fillId="0" borderId="0" xfId="0" applyFont="1" applyFill="1" applyAlignment="1" applyProtection="1">
      <alignment horizontal="center"/>
    </xf>
    <xf numFmtId="0" fontId="24" fillId="0" borderId="22" xfId="0" applyFont="1" applyFill="1" applyBorder="1" applyAlignment="1" applyProtection="1">
      <alignment horizontal="center" vertical="center" shrinkToFit="1"/>
      <protection locked="0"/>
    </xf>
    <xf numFmtId="0" fontId="24" fillId="0" borderId="29" xfId="0" applyFont="1" applyFill="1" applyBorder="1" applyAlignment="1" applyProtection="1">
      <alignment horizontal="center" vertical="center" shrinkToFit="1"/>
      <protection locked="0"/>
    </xf>
    <xf numFmtId="0" fontId="24" fillId="0" borderId="50" xfId="0" applyFont="1" applyFill="1" applyBorder="1" applyAlignment="1" applyProtection="1">
      <alignment horizontal="center" vertical="center" shrinkToFit="1"/>
      <protection locked="0"/>
    </xf>
    <xf numFmtId="0" fontId="24" fillId="5" borderId="37" xfId="0" applyFont="1" applyFill="1" applyBorder="1" applyAlignment="1" applyProtection="1">
      <alignment horizontal="center" shrinkToFit="1"/>
    </xf>
    <xf numFmtId="0" fontId="14" fillId="0" borderId="0" xfId="0" applyFont="1" applyAlignment="1">
      <alignment vertical="top" wrapText="1"/>
    </xf>
    <xf numFmtId="0" fontId="12" fillId="9" borderId="0" xfId="0" applyFont="1" applyFill="1" applyAlignment="1" applyProtection="1">
      <alignment horizontal="center" vertical="top"/>
      <protection locked="0"/>
    </xf>
    <xf numFmtId="0" fontId="7" fillId="9" borderId="0" xfId="0" applyFont="1" applyFill="1" applyAlignment="1" applyProtection="1">
      <alignment horizontal="center" vertical="top"/>
      <protection locked="0"/>
    </xf>
    <xf numFmtId="0" fontId="17" fillId="0" borderId="0" xfId="0" applyFont="1"/>
    <xf numFmtId="0" fontId="17" fillId="0" borderId="0" xfId="0" applyFont="1" applyAlignment="1">
      <alignment vertical="top"/>
    </xf>
    <xf numFmtId="0" fontId="48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49" fillId="0" borderId="0" xfId="0" applyFont="1" applyFill="1" applyAlignment="1">
      <alignment horizontal="left" vertical="top"/>
    </xf>
    <xf numFmtId="0" fontId="49" fillId="0" borderId="0" xfId="0" applyFont="1" applyFill="1" applyAlignment="1">
      <alignment vertical="top" wrapText="1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vertical="top" wrapText="1"/>
    </xf>
    <xf numFmtId="0" fontId="12" fillId="0" borderId="0" xfId="0" quotePrefix="1" applyFont="1" applyFill="1" applyBorder="1" applyAlignment="1">
      <alignment vertical="top"/>
    </xf>
    <xf numFmtId="0" fontId="12" fillId="0" borderId="0" xfId="0" quotePrefix="1" applyFont="1" applyFill="1" applyBorder="1" applyAlignment="1">
      <alignment horizontal="left" vertical="top"/>
    </xf>
    <xf numFmtId="0" fontId="18" fillId="0" borderId="0" xfId="0" applyFont="1"/>
    <xf numFmtId="0" fontId="14" fillId="0" borderId="0" xfId="0" applyFont="1"/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/>
    <xf numFmtId="0" fontId="28" fillId="0" borderId="0" xfId="0" applyFont="1"/>
    <xf numFmtId="0" fontId="49" fillId="0" borderId="0" xfId="0" applyFont="1" applyFill="1" applyAlignment="1">
      <alignment horizontal="left"/>
    </xf>
    <xf numFmtId="0" fontId="14" fillId="0" borderId="0" xfId="0" applyFont="1" applyFill="1"/>
    <xf numFmtId="0" fontId="49" fillId="0" borderId="0" xfId="0" applyFont="1" applyFill="1"/>
    <xf numFmtId="0" fontId="49" fillId="0" borderId="0" xfId="0" applyFont="1" applyAlignment="1">
      <alignment horizontal="left"/>
    </xf>
    <xf numFmtId="0" fontId="49" fillId="0" borderId="0" xfId="0" applyFont="1"/>
    <xf numFmtId="0" fontId="14" fillId="0" borderId="0" xfId="0" applyFont="1" applyAlignment="1">
      <alignment wrapText="1"/>
    </xf>
    <xf numFmtId="0" fontId="50" fillId="5" borderId="0" xfId="0" applyFont="1" applyFill="1" applyBorder="1"/>
    <xf numFmtId="0" fontId="51" fillId="10" borderId="0" xfId="0" applyFont="1" applyFill="1" applyBorder="1" applyAlignment="1">
      <alignment vertical="top" wrapText="1"/>
    </xf>
    <xf numFmtId="0" fontId="51" fillId="0" borderId="0" xfId="0" applyFont="1" applyFill="1" applyBorder="1" applyAlignment="1">
      <alignment vertical="top" wrapText="1"/>
    </xf>
    <xf numFmtId="0" fontId="53" fillId="0" borderId="0" xfId="0" applyFont="1" applyFill="1" applyBorder="1"/>
    <xf numFmtId="0" fontId="54" fillId="10" borderId="0" xfId="0" applyFont="1" applyFill="1" applyBorder="1" applyAlignment="1">
      <alignment vertical="top" wrapText="1"/>
    </xf>
    <xf numFmtId="0" fontId="54" fillId="0" borderId="0" xfId="0" applyFont="1" applyFill="1" applyBorder="1" applyAlignment="1">
      <alignment vertical="top" wrapText="1"/>
    </xf>
    <xf numFmtId="0" fontId="57" fillId="10" borderId="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vertical="top" wrapText="1"/>
    </xf>
    <xf numFmtId="0" fontId="54" fillId="15" borderId="0" xfId="0" applyFont="1" applyFill="1" applyBorder="1" applyAlignment="1" applyProtection="1">
      <alignment vertical="top" wrapText="1"/>
      <protection locked="0"/>
    </xf>
    <xf numFmtId="0" fontId="54" fillId="0" borderId="0" xfId="0" applyFont="1" applyFill="1" applyBorder="1" applyAlignment="1" applyProtection="1">
      <alignment vertical="top" wrapText="1"/>
      <protection locked="0"/>
    </xf>
    <xf numFmtId="0" fontId="54" fillId="15" borderId="0" xfId="0" applyFont="1" applyFill="1" applyBorder="1" applyAlignment="1">
      <alignment vertical="top" wrapText="1"/>
    </xf>
    <xf numFmtId="0" fontId="17" fillId="16" borderId="0" xfId="0" applyFont="1" applyFill="1"/>
    <xf numFmtId="0" fontId="17" fillId="16" borderId="0" xfId="0" applyFont="1" applyFill="1" applyAlignment="1">
      <alignment vertical="top"/>
    </xf>
    <xf numFmtId="0" fontId="48" fillId="16" borderId="0" xfId="0" applyFont="1" applyFill="1" applyAlignment="1">
      <alignment vertical="top" wrapText="1"/>
    </xf>
    <xf numFmtId="191" fontId="17" fillId="0" borderId="0" xfId="0" applyNumberFormat="1" applyFont="1"/>
    <xf numFmtId="0" fontId="17" fillId="0" borderId="0" xfId="0" applyFont="1" applyAlignment="1">
      <alignment wrapText="1"/>
    </xf>
    <xf numFmtId="0" fontId="17" fillId="0" borderId="0" xfId="0" applyFont="1" applyAlignment="1">
      <alignment vertical="top" wrapText="1"/>
    </xf>
    <xf numFmtId="0" fontId="21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1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vertical="center"/>
    </xf>
    <xf numFmtId="187" fontId="14" fillId="0" borderId="0" xfId="0" applyNumberFormat="1" applyFont="1" applyFill="1" applyBorder="1" applyAlignment="1" applyProtection="1">
      <alignment horizontal="center"/>
    </xf>
    <xf numFmtId="0" fontId="14" fillId="0" borderId="12" xfId="0" applyFont="1" applyFill="1" applyBorder="1" applyAlignment="1" applyProtection="1">
      <alignment horizontal="center" vertical="top"/>
      <protection locked="0"/>
    </xf>
    <xf numFmtId="0" fontId="14" fillId="0" borderId="1" xfId="0" applyFont="1" applyFill="1" applyBorder="1" applyAlignment="1" applyProtection="1">
      <alignment horizontal="center" vertical="top"/>
      <protection locked="0"/>
    </xf>
    <xf numFmtId="0" fontId="14" fillId="0" borderId="13" xfId="0" applyFont="1" applyFill="1" applyBorder="1" applyAlignment="1" applyProtection="1">
      <alignment horizontal="center" vertical="top"/>
      <protection locked="0"/>
    </xf>
    <xf numFmtId="0" fontId="12" fillId="17" borderId="7" xfId="3" applyFont="1" applyFill="1" applyBorder="1" applyAlignment="1">
      <alignment horizontal="center" vertical="top"/>
    </xf>
    <xf numFmtId="0" fontId="7" fillId="17" borderId="7" xfId="3" applyFont="1" applyFill="1" applyBorder="1" applyAlignment="1">
      <alignment horizontal="left" vertical="top" wrapText="1"/>
    </xf>
    <xf numFmtId="0" fontId="7" fillId="17" borderId="7" xfId="3" applyFont="1" applyFill="1" applyBorder="1" applyAlignment="1">
      <alignment horizontal="center" vertical="top"/>
    </xf>
    <xf numFmtId="2" fontId="7" fillId="17" borderId="7" xfId="3" applyNumberFormat="1" applyFont="1" applyFill="1" applyBorder="1" applyAlignment="1">
      <alignment horizontal="center" vertical="top" wrapText="1"/>
    </xf>
    <xf numFmtId="3" fontId="7" fillId="17" borderId="7" xfId="3" applyNumberFormat="1" applyFont="1" applyFill="1" applyBorder="1" applyAlignment="1">
      <alignment horizontal="center" vertical="top" wrapText="1"/>
    </xf>
    <xf numFmtId="1" fontId="7" fillId="17" borderId="7" xfId="3" applyNumberFormat="1" applyFont="1" applyFill="1" applyBorder="1" applyAlignment="1">
      <alignment horizontal="center" vertical="top" wrapText="1"/>
    </xf>
    <xf numFmtId="0" fontId="7" fillId="17" borderId="7" xfId="0" applyFont="1" applyFill="1" applyBorder="1" applyAlignment="1">
      <alignment horizontal="center" vertical="top" wrapText="1"/>
    </xf>
    <xf numFmtId="0" fontId="7" fillId="17" borderId="7" xfId="3" applyFont="1" applyFill="1" applyBorder="1" applyAlignment="1">
      <alignment horizontal="center" vertical="top" wrapText="1"/>
    </xf>
    <xf numFmtId="0" fontId="7" fillId="17" borderId="24" xfId="3" applyFont="1" applyFill="1" applyBorder="1" applyAlignment="1">
      <alignment vertical="top" wrapText="1"/>
    </xf>
    <xf numFmtId="0" fontId="7" fillId="17" borderId="24" xfId="3" applyFont="1" applyFill="1" applyBorder="1" applyAlignment="1">
      <alignment horizontal="center" vertical="top" wrapText="1"/>
    </xf>
    <xf numFmtId="0" fontId="7" fillId="17" borderId="24" xfId="0" applyFont="1" applyFill="1" applyBorder="1" applyAlignment="1">
      <alignment horizontal="left" vertical="top" wrapText="1"/>
    </xf>
    <xf numFmtId="188" fontId="7" fillId="17" borderId="24" xfId="3" applyNumberFormat="1" applyFont="1" applyFill="1" applyBorder="1" applyAlignment="1">
      <alignment horizontal="center" vertical="top" textRotation="90" wrapText="1"/>
    </xf>
    <xf numFmtId="0" fontId="10" fillId="17" borderId="24" xfId="3" applyFont="1" applyFill="1" applyBorder="1" applyAlignment="1">
      <alignment horizontal="center" vertical="top" wrapText="1"/>
    </xf>
    <xf numFmtId="190" fontId="10" fillId="17" borderId="24" xfId="1" applyNumberFormat="1" applyFont="1" applyFill="1" applyBorder="1" applyAlignment="1">
      <alignment vertical="top" wrapText="1"/>
    </xf>
    <xf numFmtId="188" fontId="26" fillId="17" borderId="24" xfId="3" applyNumberFormat="1" applyFont="1" applyFill="1" applyBorder="1" applyAlignment="1">
      <alignment horizontal="center" vertical="top" textRotation="90" wrapText="1"/>
    </xf>
    <xf numFmtId="189" fontId="7" fillId="17" borderId="24" xfId="1" applyNumberFormat="1" applyFont="1" applyFill="1" applyBorder="1" applyAlignment="1">
      <alignment vertical="top" wrapText="1"/>
    </xf>
    <xf numFmtId="1" fontId="7" fillId="17" borderId="24" xfId="3" applyNumberFormat="1" applyFont="1" applyFill="1" applyBorder="1" applyAlignment="1">
      <alignment vertical="top" wrapText="1"/>
    </xf>
    <xf numFmtId="0" fontId="7" fillId="17" borderId="1" xfId="3" applyFont="1" applyFill="1" applyBorder="1" applyAlignment="1">
      <alignment vertical="top" wrapText="1"/>
    </xf>
    <xf numFmtId="0" fontId="7" fillId="17" borderId="1" xfId="3" applyFont="1" applyFill="1" applyBorder="1" applyAlignment="1">
      <alignment horizontal="center" vertical="top" wrapText="1"/>
    </xf>
    <xf numFmtId="0" fontId="2" fillId="17" borderId="1" xfId="3" applyFont="1" applyFill="1" applyBorder="1" applyAlignment="1">
      <alignment horizontal="center"/>
    </xf>
    <xf numFmtId="188" fontId="2" fillId="17" borderId="1" xfId="3" applyNumberFormat="1" applyFont="1" applyFill="1" applyBorder="1" applyAlignment="1">
      <alignment horizontal="center" vertical="center" textRotation="90" wrapText="1"/>
    </xf>
    <xf numFmtId="0" fontId="11" fillId="17" borderId="1" xfId="3" applyFont="1" applyFill="1" applyBorder="1" applyAlignment="1">
      <alignment horizontal="center"/>
    </xf>
    <xf numFmtId="190" fontId="11" fillId="17" borderId="1" xfId="2" applyNumberFormat="1" applyFont="1" applyFill="1" applyBorder="1"/>
    <xf numFmtId="188" fontId="26" fillId="17" borderId="1" xfId="3" applyNumberFormat="1" applyFont="1" applyFill="1" applyBorder="1" applyAlignment="1">
      <alignment horizontal="center" vertical="top" textRotation="90" wrapText="1"/>
    </xf>
    <xf numFmtId="0" fontId="2" fillId="17" borderId="1" xfId="3" applyFont="1" applyFill="1" applyBorder="1"/>
    <xf numFmtId="1" fontId="2" fillId="17" borderId="1" xfId="3" applyNumberFormat="1" applyFont="1" applyFill="1" applyBorder="1" applyAlignment="1">
      <alignment horizontal="center"/>
    </xf>
    <xf numFmtId="2" fontId="7" fillId="17" borderId="7" xfId="3" applyNumberFormat="1" applyFont="1" applyFill="1" applyBorder="1" applyAlignment="1">
      <alignment vertical="top" wrapText="1"/>
    </xf>
    <xf numFmtId="0" fontId="2" fillId="17" borderId="1" xfId="3" applyFont="1" applyFill="1" applyBorder="1" applyAlignment="1"/>
    <xf numFmtId="0" fontId="32" fillId="0" borderId="0" xfId="0" applyFont="1" applyFill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2" fillId="2" borderId="0" xfId="0" applyFont="1" applyFill="1" applyAlignment="1" applyProtection="1">
      <alignment vertical="center"/>
    </xf>
    <xf numFmtId="0" fontId="33" fillId="2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top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vertical="top"/>
    </xf>
    <xf numFmtId="0" fontId="8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top" wrapText="1"/>
    </xf>
    <xf numFmtId="0" fontId="35" fillId="0" borderId="0" xfId="0" applyFont="1" applyFill="1" applyBorder="1" applyAlignment="1" applyProtection="1">
      <alignment vertical="top" wrapText="1"/>
    </xf>
    <xf numFmtId="0" fontId="8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right" vertical="top"/>
    </xf>
    <xf numFmtId="0" fontId="1" fillId="0" borderId="0" xfId="0" applyFont="1" applyFill="1" applyAlignment="1" applyProtection="1">
      <alignment vertical="top"/>
    </xf>
    <xf numFmtId="0" fontId="9" fillId="0" borderId="0" xfId="0" applyFont="1" applyFill="1" applyAlignment="1" applyProtection="1">
      <alignment vertical="top"/>
    </xf>
    <xf numFmtId="0" fontId="28" fillId="0" borderId="0" xfId="0" applyFont="1" applyFill="1" applyAlignment="1" applyProtection="1">
      <alignment horizontal="right" vertical="center"/>
    </xf>
    <xf numFmtId="0" fontId="28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vertical="center"/>
    </xf>
    <xf numFmtId="0" fontId="28" fillId="0" borderId="0" xfId="0" applyFont="1" applyFill="1" applyAlignment="1" applyProtection="1">
      <alignment horizontal="right" vertical="top"/>
    </xf>
    <xf numFmtId="0" fontId="38" fillId="0" borderId="0" xfId="0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center" vertical="top"/>
    </xf>
    <xf numFmtId="0" fontId="12" fillId="2" borderId="0" xfId="0" applyFont="1" applyFill="1" applyAlignment="1" applyProtection="1">
      <alignment horizontal="center" vertical="top"/>
    </xf>
    <xf numFmtId="0" fontId="39" fillId="0" borderId="0" xfId="0" applyFont="1" applyFill="1" applyBorder="1" applyAlignment="1" applyProtection="1">
      <alignment horizontal="center" vertical="top"/>
    </xf>
    <xf numFmtId="0" fontId="12" fillId="2" borderId="0" xfId="0" applyFont="1" applyFill="1" applyBorder="1" applyAlignment="1" applyProtection="1">
      <alignment horizontal="center" vertical="top"/>
    </xf>
    <xf numFmtId="0" fontId="12" fillId="0" borderId="0" xfId="0" applyFont="1" applyFill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center" vertical="top" wrapText="1"/>
    </xf>
    <xf numFmtId="0" fontId="12" fillId="2" borderId="0" xfId="0" applyFont="1" applyFill="1" applyAlignment="1" applyProtection="1">
      <alignment horizontal="center" vertical="top" wrapText="1"/>
    </xf>
    <xf numFmtId="2" fontId="12" fillId="0" borderId="0" xfId="0" applyNumberFormat="1" applyFont="1" applyFill="1" applyBorder="1" applyAlignment="1" applyProtection="1">
      <alignment horizontal="center" vertical="top" wrapText="1"/>
    </xf>
    <xf numFmtId="0" fontId="12" fillId="0" borderId="0" xfId="0" applyFont="1" applyFill="1" applyAlignment="1" applyProtection="1">
      <alignment horizontal="right" vertical="top" wrapText="1"/>
    </xf>
    <xf numFmtId="0" fontId="12" fillId="0" borderId="0" xfId="0" applyFont="1" applyFill="1" applyBorder="1" applyAlignment="1" applyProtection="1">
      <alignment vertical="top" wrapText="1"/>
    </xf>
    <xf numFmtId="0" fontId="12" fillId="0" borderId="0" xfId="0" applyFont="1" applyFill="1" applyAlignment="1" applyProtection="1">
      <alignment vertical="top" wrapText="1"/>
    </xf>
    <xf numFmtId="0" fontId="28" fillId="2" borderId="0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>
      <alignment horizontal="left" vertical="top" indent="1"/>
    </xf>
    <xf numFmtId="0" fontId="12" fillId="0" borderId="51" xfId="0" applyFont="1" applyFill="1" applyBorder="1" applyAlignment="1" applyProtection="1">
      <alignment horizontal="center" vertical="top" wrapText="1"/>
    </xf>
    <xf numFmtId="0" fontId="12" fillId="0" borderId="52" xfId="0" applyFont="1" applyFill="1" applyBorder="1" applyAlignment="1" applyProtection="1">
      <alignment horizontal="center" vertical="top" wrapText="1"/>
    </xf>
    <xf numFmtId="0" fontId="12" fillId="0" borderId="54" xfId="0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56" xfId="0" applyFont="1" applyFill="1" applyBorder="1" applyAlignment="1" applyProtection="1">
      <alignment horizontal="center" vertical="center"/>
    </xf>
    <xf numFmtId="0" fontId="34" fillId="14" borderId="15" xfId="0" applyFont="1" applyFill="1" applyBorder="1" applyAlignment="1" applyProtection="1">
      <alignment horizontal="center" vertical="center"/>
    </xf>
    <xf numFmtId="0" fontId="12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horizontal="center" vertical="center"/>
    </xf>
    <xf numFmtId="0" fontId="40" fillId="2" borderId="0" xfId="0" applyFont="1" applyFill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top"/>
    </xf>
    <xf numFmtId="0" fontId="41" fillId="0" borderId="21" xfId="0" applyFont="1" applyFill="1" applyBorder="1" applyAlignment="1" applyProtection="1">
      <alignment horizontal="center" vertical="top"/>
    </xf>
    <xf numFmtId="0" fontId="41" fillId="0" borderId="20" xfId="0" applyFont="1" applyFill="1" applyBorder="1" applyAlignment="1" applyProtection="1">
      <alignment horizontal="center" vertical="top"/>
    </xf>
    <xf numFmtId="0" fontId="7" fillId="2" borderId="0" xfId="0" applyFont="1" applyFill="1" applyAlignment="1" applyProtection="1">
      <alignment horizontal="center" vertical="top"/>
    </xf>
    <xf numFmtId="0" fontId="7" fillId="0" borderId="0" xfId="0" applyFont="1" applyFill="1" applyBorder="1" applyAlignment="1" applyProtection="1">
      <alignment vertical="top"/>
    </xf>
    <xf numFmtId="0" fontId="7" fillId="0" borderId="0" xfId="0" applyFont="1" applyFill="1" applyAlignment="1" applyProtection="1">
      <alignment vertical="top"/>
    </xf>
    <xf numFmtId="0" fontId="7" fillId="0" borderId="11" xfId="0" applyFont="1" applyFill="1" applyBorder="1" applyAlignment="1" applyProtection="1">
      <alignment horizontal="center" vertical="top"/>
    </xf>
    <xf numFmtId="0" fontId="41" fillId="0" borderId="5" xfId="0" applyFont="1" applyFill="1" applyBorder="1" applyAlignment="1" applyProtection="1">
      <alignment horizontal="center" vertical="top"/>
    </xf>
    <xf numFmtId="0" fontId="41" fillId="0" borderId="6" xfId="0" applyFont="1" applyFill="1" applyBorder="1" applyAlignment="1" applyProtection="1">
      <alignment horizontal="center" vertical="top"/>
    </xf>
    <xf numFmtId="0" fontId="7" fillId="0" borderId="4" xfId="0" applyFont="1" applyFill="1" applyBorder="1" applyAlignment="1" applyProtection="1">
      <alignment horizontal="center" vertical="top"/>
    </xf>
    <xf numFmtId="0" fontId="41" fillId="0" borderId="1" xfId="0" applyFont="1" applyFill="1" applyBorder="1" applyAlignment="1" applyProtection="1">
      <alignment horizontal="center" vertical="top"/>
    </xf>
    <xf numFmtId="0" fontId="41" fillId="0" borderId="13" xfId="0" applyFont="1" applyFill="1" applyBorder="1" applyAlignment="1" applyProtection="1">
      <alignment horizontal="center" vertical="top"/>
    </xf>
    <xf numFmtId="0" fontId="7" fillId="0" borderId="28" xfId="0" applyFont="1" applyFill="1" applyBorder="1" applyAlignment="1" applyProtection="1">
      <alignment horizontal="center" vertical="top"/>
    </xf>
    <xf numFmtId="0" fontId="41" fillId="0" borderId="3" xfId="0" applyFont="1" applyFill="1" applyBorder="1" applyAlignment="1" applyProtection="1">
      <alignment horizontal="center" vertical="top"/>
    </xf>
    <xf numFmtId="0" fontId="41" fillId="0" borderId="56" xfId="0" applyFont="1" applyFill="1" applyBorder="1" applyAlignment="1" applyProtection="1">
      <alignment horizontal="center" vertical="top"/>
    </xf>
    <xf numFmtId="0" fontId="28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right" vertical="top"/>
    </xf>
    <xf numFmtId="0" fontId="12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left" vertical="top"/>
    </xf>
    <xf numFmtId="0" fontId="12" fillId="2" borderId="0" xfId="0" applyFont="1" applyFill="1" applyAlignment="1" applyProtection="1">
      <alignment vertical="top"/>
    </xf>
    <xf numFmtId="0" fontId="12" fillId="0" borderId="0" xfId="0" applyFont="1" applyFill="1" applyBorder="1" applyAlignment="1" applyProtection="1">
      <alignment horizontal="left" vertical="top" indent="2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vertical="top"/>
    </xf>
    <xf numFmtId="15" fontId="17" fillId="0" borderId="0" xfId="0" applyNumberFormat="1" applyFont="1" applyAlignment="1">
      <alignment vertical="top"/>
    </xf>
    <xf numFmtId="0" fontId="0" fillId="0" borderId="0" xfId="0" applyAlignment="1">
      <alignment horizontal="left" vertical="top"/>
    </xf>
    <xf numFmtId="0" fontId="32" fillId="9" borderId="0" xfId="0" applyFont="1" applyFill="1" applyAlignment="1" applyProtection="1">
      <alignment horizontal="center" vertical="center"/>
      <protection locked="0"/>
    </xf>
    <xf numFmtId="0" fontId="58" fillId="0" borderId="0" xfId="0" applyFont="1" applyAlignment="1">
      <alignment horizontal="left" vertical="top" wrapText="1"/>
    </xf>
    <xf numFmtId="0" fontId="12" fillId="0" borderId="0" xfId="0" applyFont="1" applyFill="1" applyBorder="1" applyAlignment="1" applyProtection="1">
      <alignment horizontal="center" vertical="top" wrapText="1"/>
    </xf>
    <xf numFmtId="188" fontId="7" fillId="17" borderId="7" xfId="3" applyNumberFormat="1" applyFont="1" applyFill="1" applyBorder="1" applyAlignment="1">
      <alignment horizontal="center" vertical="top" textRotation="90" shrinkToFit="1"/>
    </xf>
    <xf numFmtId="0" fontId="20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/>
    </xf>
    <xf numFmtId="0" fontId="17" fillId="0" borderId="64" xfId="0" applyFont="1" applyBorder="1"/>
    <xf numFmtId="0" fontId="7" fillId="17" borderId="7" xfId="4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0" xfId="0" applyFont="1" applyFill="1" applyAlignment="1" applyProtection="1">
      <alignment vertical="center"/>
      <protection locked="0"/>
    </xf>
    <xf numFmtId="0" fontId="17" fillId="12" borderId="0" xfId="0" applyFont="1" applyFill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193" fontId="17" fillId="0" borderId="0" xfId="0" applyNumberFormat="1" applyFont="1" applyAlignment="1">
      <alignment vertical="center"/>
    </xf>
    <xf numFmtId="0" fontId="7" fillId="0" borderId="0" xfId="0" applyFont="1" applyFill="1" applyBorder="1" applyAlignment="1" applyProtection="1">
      <alignment horizontal="center" vertical="top"/>
    </xf>
    <xf numFmtId="0" fontId="41" fillId="0" borderId="0" xfId="0" applyFont="1" applyFill="1" applyBorder="1" applyAlignment="1" applyProtection="1">
      <alignment horizontal="center" vertical="top"/>
    </xf>
    <xf numFmtId="0" fontId="60" fillId="0" borderId="0" xfId="0" applyFont="1" applyFill="1" applyAlignment="1" applyProtection="1">
      <alignment horizontal="left" vertical="center" wrapText="1"/>
    </xf>
    <xf numFmtId="0" fontId="39" fillId="0" borderId="0" xfId="0" applyFont="1" applyFill="1" applyAlignment="1" applyProtection="1">
      <alignment horizontal="center" vertical="center" wrapText="1"/>
    </xf>
    <xf numFmtId="0" fontId="38" fillId="18" borderId="0" xfId="0" applyFont="1" applyFill="1" applyBorder="1" applyAlignment="1" applyProtection="1">
      <alignment horizontal="center" vertical="top" wrapText="1"/>
    </xf>
    <xf numFmtId="0" fontId="12" fillId="18" borderId="0" xfId="0" applyFont="1" applyFill="1" applyAlignment="1" applyProtection="1">
      <alignment vertical="top" wrapText="1"/>
    </xf>
    <xf numFmtId="0" fontId="39" fillId="0" borderId="0" xfId="0" applyFont="1" applyFill="1" applyAlignment="1" applyProtection="1">
      <alignment horizontal="right" vertical="center" wrapText="1"/>
    </xf>
    <xf numFmtId="0" fontId="12" fillId="18" borderId="0" xfId="0" applyFont="1" applyFill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>
      <alignment horizontal="center" vertical="top" wrapText="1"/>
    </xf>
    <xf numFmtId="0" fontId="17" fillId="0" borderId="0" xfId="0" applyFont="1" applyAlignment="1">
      <alignment horizontal="center"/>
    </xf>
    <xf numFmtId="0" fontId="15" fillId="0" borderId="0" xfId="0" applyFont="1" applyFill="1" applyAlignment="1" applyProtection="1">
      <alignment horizontal="center"/>
    </xf>
    <xf numFmtId="0" fontId="21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20" fontId="28" fillId="0" borderId="0" xfId="0" applyNumberFormat="1" applyFont="1" applyAlignment="1">
      <alignment horizontal="left" vertical="top"/>
    </xf>
    <xf numFmtId="0" fontId="12" fillId="0" borderId="0" xfId="0" applyFont="1" applyFill="1" applyBorder="1" applyAlignment="1" applyProtection="1">
      <alignment horizontal="center" vertical="top"/>
      <protection hidden="1"/>
    </xf>
    <xf numFmtId="0" fontId="12" fillId="0" borderId="0" xfId="0" applyFont="1" applyFill="1" applyAlignment="1" applyProtection="1">
      <alignment horizontal="right" vertical="center" wrapText="1"/>
    </xf>
    <xf numFmtId="0" fontId="12" fillId="18" borderId="0" xfId="0" applyFont="1" applyFill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vertical="center" wrapText="1"/>
    </xf>
    <xf numFmtId="0" fontId="12" fillId="0" borderId="0" xfId="0" applyFont="1" applyFill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Alignment="1" applyProtection="1">
      <alignment horizontal="right" vertical="top"/>
      <protection hidden="1"/>
    </xf>
    <xf numFmtId="0" fontId="12" fillId="9" borderId="0" xfId="0" applyFont="1" applyFill="1" applyBorder="1" applyAlignment="1" applyProtection="1">
      <alignment horizontal="center" vertical="top" wrapText="1"/>
      <protection locked="0"/>
    </xf>
    <xf numFmtId="0" fontId="12" fillId="9" borderId="0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left" vertical="top" wrapText="1"/>
    </xf>
    <xf numFmtId="191" fontId="14" fillId="0" borderId="0" xfId="0" applyNumberFormat="1" applyFont="1" applyFill="1" applyBorder="1" applyAlignment="1" applyProtection="1">
      <alignment horizontal="center"/>
    </xf>
    <xf numFmtId="188" fontId="14" fillId="0" borderId="0" xfId="0" applyNumberFormat="1" applyFont="1" applyFill="1" applyBorder="1" applyAlignment="1" applyProtection="1">
      <alignment horizontal="left"/>
    </xf>
    <xf numFmtId="0" fontId="18" fillId="9" borderId="0" xfId="0" applyFont="1" applyFill="1" applyAlignment="1" applyProtection="1">
      <alignment horizontal="center"/>
      <protection locked="0"/>
    </xf>
    <xf numFmtId="0" fontId="25" fillId="0" borderId="0" xfId="0" applyFont="1" applyProtection="1"/>
    <xf numFmtId="0" fontId="18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 indent="1"/>
    </xf>
    <xf numFmtId="4" fontId="14" fillId="0" borderId="0" xfId="0" applyNumberFormat="1" applyFont="1" applyAlignment="1" applyProtection="1"/>
    <xf numFmtId="0" fontId="25" fillId="0" borderId="0" xfId="0" applyFont="1" applyAlignment="1" applyProtection="1">
      <alignment horizontal="left" vertical="top"/>
    </xf>
    <xf numFmtId="0" fontId="25" fillId="0" borderId="0" xfId="0" applyFont="1" applyAlignment="1" applyProtection="1">
      <alignment wrapText="1"/>
    </xf>
    <xf numFmtId="0" fontId="25" fillId="7" borderId="0" xfId="0" applyFont="1" applyFill="1" applyProtection="1"/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vertical="top" wrapText="1"/>
    </xf>
    <xf numFmtId="0" fontId="14" fillId="0" borderId="0" xfId="0" applyFont="1" applyAlignment="1" applyProtection="1">
      <alignment vertical="center"/>
    </xf>
    <xf numFmtId="0" fontId="25" fillId="0" borderId="0" xfId="0" applyFont="1" applyAlignment="1" applyProtection="1"/>
    <xf numFmtId="0" fontId="14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 vertical="top" wrapText="1"/>
    </xf>
    <xf numFmtId="0" fontId="15" fillId="0" borderId="0" xfId="0" applyFont="1"/>
    <xf numFmtId="0" fontId="14" fillId="0" borderId="0" xfId="0" applyFont="1" applyBorder="1" applyAlignment="1"/>
    <xf numFmtId="0" fontId="43" fillId="0" borderId="0" xfId="0" applyFont="1" applyBorder="1" applyAlignment="1"/>
    <xf numFmtId="0" fontId="14" fillId="0" borderId="0" xfId="0" applyNumberFormat="1" applyFont="1" applyBorder="1" applyAlignment="1">
      <alignment horizontal="left" vertical="top" wrapText="1"/>
    </xf>
    <xf numFmtId="0" fontId="14" fillId="0" borderId="0" xfId="0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vertical="top"/>
    </xf>
    <xf numFmtId="0" fontId="47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wrapText="1"/>
    </xf>
    <xf numFmtId="0" fontId="18" fillId="19" borderId="0" xfId="0" applyFont="1" applyFill="1"/>
    <xf numFmtId="0" fontId="14" fillId="19" borderId="0" xfId="0" applyFont="1" applyFill="1"/>
    <xf numFmtId="0" fontId="14" fillId="20" borderId="0" xfId="0" applyFont="1" applyFill="1" applyAlignment="1">
      <alignment vertical="top" wrapText="1"/>
    </xf>
    <xf numFmtId="0" fontId="14" fillId="20" borderId="0" xfId="0" applyFont="1" applyFill="1" applyAlignment="1">
      <alignment vertical="top"/>
    </xf>
    <xf numFmtId="0" fontId="18" fillId="20" borderId="0" xfId="0" applyFont="1" applyFill="1" applyAlignment="1">
      <alignment vertical="top"/>
    </xf>
    <xf numFmtId="0" fontId="61" fillId="20" borderId="0" xfId="0" applyFont="1" applyFill="1" applyAlignment="1">
      <alignment vertical="top" wrapText="1"/>
    </xf>
    <xf numFmtId="0" fontId="61" fillId="20" borderId="0" xfId="0" applyFont="1" applyFill="1" applyAlignment="1">
      <alignment vertical="top"/>
    </xf>
    <xf numFmtId="0" fontId="15" fillId="0" borderId="0" xfId="0" applyFont="1" applyAlignment="1">
      <alignment horizontal="left"/>
    </xf>
    <xf numFmtId="0" fontId="22" fillId="20" borderId="0" xfId="0" applyFont="1" applyFill="1" applyAlignment="1">
      <alignment vertical="top"/>
    </xf>
    <xf numFmtId="0" fontId="28" fillId="20" borderId="0" xfId="0" applyFont="1" applyFill="1" applyAlignment="1">
      <alignment vertical="top"/>
    </xf>
    <xf numFmtId="0" fontId="32" fillId="18" borderId="0" xfId="0" applyFont="1" applyFill="1" applyAlignment="1" applyProtection="1">
      <alignment vertical="center"/>
    </xf>
    <xf numFmtId="0" fontId="63" fillId="18" borderId="0" xfId="0" applyFont="1" applyFill="1" applyAlignment="1" applyProtection="1">
      <alignment horizontal="center" vertical="center"/>
    </xf>
    <xf numFmtId="0" fontId="1" fillId="0" borderId="0" xfId="0" applyFont="1" applyBorder="1" applyAlignment="1">
      <alignment horizontal="left" vertical="top"/>
    </xf>
    <xf numFmtId="41" fontId="10" fillId="17" borderId="7" xfId="1" quotePrefix="1" applyNumberFormat="1" applyFont="1" applyFill="1" applyBorder="1" applyAlignment="1">
      <alignment horizontal="center" vertical="top" shrinkToFit="1"/>
    </xf>
    <xf numFmtId="0" fontId="64" fillId="17" borderId="1" xfId="3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41" fontId="7" fillId="17" borderId="7" xfId="1" quotePrefix="1" applyNumberFormat="1" applyFont="1" applyFill="1" applyBorder="1" applyAlignment="1">
      <alignment horizontal="center" vertical="top" shrinkToFit="1"/>
    </xf>
    <xf numFmtId="0" fontId="20" fillId="12" borderId="41" xfId="0" applyFont="1" applyFill="1" applyBorder="1" applyAlignment="1" applyProtection="1">
      <alignment horizontal="center" vertical="center"/>
      <protection locked="0"/>
    </xf>
    <xf numFmtId="0" fontId="24" fillId="0" borderId="2" xfId="0" applyFont="1" applyFill="1" applyBorder="1" applyAlignment="1" applyProtection="1">
      <alignment horizontal="center" vertical="center" shrinkToFit="1"/>
      <protection locked="0"/>
    </xf>
    <xf numFmtId="0" fontId="24" fillId="0" borderId="13" xfId="0" applyFont="1" applyFill="1" applyBorder="1" applyAlignment="1" applyProtection="1">
      <alignment horizontal="center" vertical="center" shrinkToFit="1"/>
      <protection locked="0"/>
    </xf>
    <xf numFmtId="3" fontId="31" fillId="12" borderId="41" xfId="0" applyNumberFormat="1" applyFont="1" applyFill="1" applyBorder="1" applyAlignment="1" applyProtection="1">
      <alignment horizontal="center" vertical="center"/>
      <protection locked="0"/>
    </xf>
    <xf numFmtId="0" fontId="12" fillId="12" borderId="0" xfId="0" applyFont="1" applyFill="1" applyBorder="1" applyAlignment="1" applyProtection="1">
      <alignment horizontal="left" vertical="top" wrapText="1" indent="1"/>
      <protection locked="0"/>
    </xf>
    <xf numFmtId="0" fontId="28" fillId="0" borderId="0" xfId="0" applyFont="1" applyFill="1" applyBorder="1" applyAlignment="1" applyProtection="1">
      <alignment horizontal="left" vertical="top"/>
    </xf>
    <xf numFmtId="0" fontId="12" fillId="12" borderId="0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Alignment="1" applyProtection="1">
      <alignment horizontal="left" vertical="top" wrapText="1"/>
    </xf>
    <xf numFmtId="0" fontId="15" fillId="0" borderId="41" xfId="0" applyFont="1" applyFill="1" applyBorder="1" applyAlignment="1" applyProtection="1">
      <alignment horizontal="center" vertical="center"/>
    </xf>
    <xf numFmtId="3" fontId="15" fillId="11" borderId="41" xfId="0" applyNumberFormat="1" applyFont="1" applyFill="1" applyBorder="1" applyAlignment="1" applyProtection="1">
      <alignment horizontal="center" vertical="center"/>
    </xf>
    <xf numFmtId="0" fontId="11" fillId="13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Alignment="1" applyProtection="1">
      <alignment horizontal="center" vertical="center"/>
    </xf>
    <xf numFmtId="0" fontId="1" fillId="12" borderId="0" xfId="0" applyFont="1" applyFill="1" applyBorder="1" applyAlignment="1" applyProtection="1">
      <alignment horizontal="left" vertical="center" wrapText="1" indent="1" shrinkToFit="1"/>
      <protection locked="0"/>
    </xf>
    <xf numFmtId="0" fontId="36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top"/>
    </xf>
    <xf numFmtId="0" fontId="1" fillId="13" borderId="65" xfId="0" applyFont="1" applyFill="1" applyBorder="1" applyAlignment="1" applyProtection="1">
      <alignment horizontal="center" vertical="center" wrapText="1"/>
    </xf>
    <xf numFmtId="0" fontId="12" fillId="12" borderId="65" xfId="0" applyFont="1" applyFill="1" applyBorder="1" applyAlignment="1" applyProtection="1">
      <alignment horizontal="left" vertical="top" wrapText="1"/>
      <protection locked="0"/>
    </xf>
    <xf numFmtId="0" fontId="33" fillId="2" borderId="0" xfId="0" applyFont="1" applyFill="1" applyBorder="1" applyAlignment="1" applyProtection="1">
      <alignment horizontal="center" vertical="center"/>
    </xf>
    <xf numFmtId="0" fontId="1" fillId="13" borderId="0" xfId="0" applyFont="1" applyFill="1" applyBorder="1" applyAlignment="1" applyProtection="1">
      <alignment horizontal="center" vertical="center"/>
    </xf>
    <xf numFmtId="0" fontId="8" fillId="11" borderId="61" xfId="0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center" vertical="top"/>
    </xf>
    <xf numFmtId="0" fontId="12" fillId="12" borderId="0" xfId="0" applyFont="1" applyFill="1" applyBorder="1" applyAlignment="1" applyProtection="1">
      <alignment horizontal="left" vertical="top"/>
      <protection locked="0" hidden="1"/>
    </xf>
    <xf numFmtId="0" fontId="12" fillId="12" borderId="0" xfId="0" applyFont="1" applyFill="1" applyBorder="1" applyAlignment="1" applyProtection="1">
      <alignment horizontal="left" vertical="top" indent="1" shrinkToFit="1"/>
      <protection locked="0"/>
    </xf>
    <xf numFmtId="0" fontId="28" fillId="0" borderId="0" xfId="0" applyFont="1" applyFill="1" applyBorder="1" applyAlignment="1" applyProtection="1">
      <alignment horizontal="left" vertical="top" wrapText="1"/>
    </xf>
    <xf numFmtId="0" fontId="12" fillId="12" borderId="0" xfId="0" applyFont="1" applyFill="1" applyBorder="1" applyAlignment="1" applyProtection="1">
      <alignment horizontal="left" vertical="top" wrapText="1"/>
      <protection locked="0" hidden="1"/>
    </xf>
    <xf numFmtId="0" fontId="12" fillId="0" borderId="0" xfId="0" applyFont="1" applyFill="1" applyBorder="1" applyAlignment="1" applyProtection="1">
      <alignment horizontal="center" vertical="top" wrapText="1"/>
    </xf>
    <xf numFmtId="0" fontId="12" fillId="0" borderId="33" xfId="0" applyFont="1" applyFill="1" applyBorder="1" applyAlignment="1" applyProtection="1">
      <alignment horizontal="center" vertical="top" wrapText="1"/>
    </xf>
    <xf numFmtId="0" fontId="12" fillId="0" borderId="18" xfId="0" applyFont="1" applyFill="1" applyBorder="1" applyAlignment="1" applyProtection="1">
      <alignment horizontal="center" vertical="top" wrapText="1"/>
    </xf>
    <xf numFmtId="0" fontId="12" fillId="0" borderId="34" xfId="0" applyFont="1" applyFill="1" applyBorder="1" applyAlignment="1" applyProtection="1">
      <alignment horizontal="center" vertical="top" wrapText="1"/>
    </xf>
    <xf numFmtId="0" fontId="12" fillId="12" borderId="27" xfId="0" applyFont="1" applyFill="1" applyBorder="1" applyAlignment="1" applyProtection="1">
      <alignment horizontal="left" vertical="top"/>
      <protection locked="0"/>
    </xf>
    <xf numFmtId="0" fontId="12" fillId="12" borderId="51" xfId="0" applyNumberFormat="1" applyFont="1" applyFill="1" applyBorder="1" applyAlignment="1" applyProtection="1">
      <alignment horizontal="center" vertical="top" wrapText="1"/>
      <protection locked="0"/>
    </xf>
    <xf numFmtId="0" fontId="12" fillId="12" borderId="27" xfId="0" applyNumberFormat="1" applyFont="1" applyFill="1" applyBorder="1" applyAlignment="1" applyProtection="1">
      <alignment horizontal="center" vertical="top" wrapText="1"/>
      <protection locked="0"/>
    </xf>
    <xf numFmtId="0" fontId="12" fillId="12" borderId="47" xfId="0" applyNumberFormat="1" applyFont="1" applyFill="1" applyBorder="1" applyAlignment="1" applyProtection="1">
      <alignment horizontal="center" vertical="top" wrapText="1"/>
      <protection locked="0"/>
    </xf>
    <xf numFmtId="0" fontId="12" fillId="12" borderId="0" xfId="0" applyFont="1" applyFill="1" applyBorder="1" applyAlignment="1" applyProtection="1">
      <alignment horizontal="left" vertical="top"/>
      <protection locked="0"/>
    </xf>
    <xf numFmtId="0" fontId="12" fillId="12" borderId="52" xfId="0" applyNumberFormat="1" applyFont="1" applyFill="1" applyBorder="1" applyAlignment="1" applyProtection="1">
      <alignment horizontal="center" vertical="top" wrapText="1"/>
      <protection locked="0"/>
    </xf>
    <xf numFmtId="0" fontId="12" fillId="12" borderId="0" xfId="0" applyNumberFormat="1" applyFont="1" applyFill="1" applyBorder="1" applyAlignment="1" applyProtection="1">
      <alignment horizontal="center" vertical="top" wrapText="1"/>
      <protection locked="0"/>
    </xf>
    <xf numFmtId="0" fontId="12" fillId="12" borderId="53" xfId="0" applyNumberFormat="1" applyFont="1" applyFill="1" applyBorder="1" applyAlignment="1" applyProtection="1">
      <alignment horizontal="center" vertical="top" wrapText="1"/>
      <protection locked="0"/>
    </xf>
    <xf numFmtId="0" fontId="12" fillId="12" borderId="0" xfId="0" applyFont="1" applyFill="1" applyBorder="1" applyAlignment="1" applyProtection="1">
      <alignment horizontal="center" vertical="top" wrapText="1"/>
      <protection locked="0"/>
    </xf>
    <xf numFmtId="0" fontId="34" fillId="0" borderId="14" xfId="0" applyFont="1" applyFill="1" applyBorder="1" applyAlignment="1" applyProtection="1">
      <alignment horizontal="center" vertical="center"/>
    </xf>
    <xf numFmtId="0" fontId="34" fillId="0" borderId="28" xfId="0" applyFont="1" applyFill="1" applyBorder="1" applyAlignment="1" applyProtection="1">
      <alignment horizontal="center" vertical="center"/>
    </xf>
    <xf numFmtId="0" fontId="12" fillId="0" borderId="21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20" xfId="0" applyFont="1" applyFill="1" applyBorder="1" applyAlignment="1" applyProtection="1">
      <alignment horizontal="center" vertical="center"/>
    </xf>
    <xf numFmtId="0" fontId="12" fillId="12" borderId="40" xfId="0" applyFont="1" applyFill="1" applyBorder="1" applyAlignment="1" applyProtection="1">
      <alignment horizontal="left" vertical="top"/>
      <protection locked="0"/>
    </xf>
    <xf numFmtId="0" fontId="12" fillId="12" borderId="54" xfId="0" applyNumberFormat="1" applyFont="1" applyFill="1" applyBorder="1" applyAlignment="1" applyProtection="1">
      <alignment horizontal="center" vertical="top" wrapText="1"/>
      <protection locked="0"/>
    </xf>
    <xf numFmtId="0" fontId="12" fillId="12" borderId="40" xfId="0" applyNumberFormat="1" applyFont="1" applyFill="1" applyBorder="1" applyAlignment="1" applyProtection="1">
      <alignment horizontal="center" vertical="top" wrapText="1"/>
      <protection locked="0"/>
    </xf>
    <xf numFmtId="0" fontId="12" fillId="12" borderId="55" xfId="0" applyNumberFormat="1" applyFont="1" applyFill="1" applyBorder="1" applyAlignment="1" applyProtection="1">
      <alignment horizontal="center" vertical="top" wrapText="1"/>
      <protection locked="0"/>
    </xf>
    <xf numFmtId="191" fontId="12" fillId="12" borderId="0" xfId="0" applyNumberFormat="1" applyFont="1" applyFill="1" applyBorder="1" applyAlignment="1" applyProtection="1">
      <alignment horizontal="center" vertical="top"/>
      <protection locked="0"/>
    </xf>
    <xf numFmtId="0" fontId="35" fillId="12" borderId="2" xfId="0" applyFont="1" applyFill="1" applyBorder="1" applyAlignment="1" applyProtection="1">
      <alignment horizontal="left" vertical="top" wrapText="1"/>
      <protection locked="0"/>
    </xf>
    <xf numFmtId="0" fontId="35" fillId="12" borderId="57" xfId="0" applyFont="1" applyFill="1" applyBorder="1" applyAlignment="1" applyProtection="1">
      <alignment horizontal="left" vertical="top" wrapText="1"/>
      <protection locked="0"/>
    </xf>
    <xf numFmtId="0" fontId="35" fillId="12" borderId="12" xfId="0" applyFont="1" applyFill="1" applyBorder="1" applyAlignment="1" applyProtection="1">
      <alignment horizontal="left" vertical="top" wrapText="1"/>
      <protection locked="0"/>
    </xf>
    <xf numFmtId="0" fontId="35" fillId="12" borderId="29" xfId="0" applyFont="1" applyFill="1" applyBorder="1" applyAlignment="1" applyProtection="1">
      <alignment horizontal="left" vertical="top" wrapText="1"/>
      <protection locked="0"/>
    </xf>
    <xf numFmtId="0" fontId="35" fillId="12" borderId="30" xfId="0" applyFont="1" applyFill="1" applyBorder="1" applyAlignment="1" applyProtection="1">
      <alignment horizontal="left" vertical="top" wrapText="1"/>
      <protection locked="0"/>
    </xf>
    <xf numFmtId="0" fontId="35" fillId="12" borderId="9" xfId="0" applyFont="1" applyFill="1" applyBorder="1" applyAlignment="1" applyProtection="1">
      <alignment horizontal="left" vertical="top" wrapText="1"/>
      <protection locked="0"/>
    </xf>
    <xf numFmtId="0" fontId="35" fillId="12" borderId="32" xfId="0" applyFont="1" applyFill="1" applyBorder="1" applyAlignment="1" applyProtection="1">
      <alignment horizontal="left" vertical="top" wrapText="1"/>
      <protection locked="0"/>
    </xf>
    <xf numFmtId="0" fontId="35" fillId="12" borderId="48" xfId="0" applyFont="1" applyFill="1" applyBorder="1" applyAlignment="1" applyProtection="1">
      <alignment horizontal="left" vertical="top" wrapText="1"/>
      <protection locked="0"/>
    </xf>
    <xf numFmtId="0" fontId="35" fillId="12" borderId="58" xfId="0" applyFont="1" applyFill="1" applyBorder="1" applyAlignment="1" applyProtection="1">
      <alignment horizontal="left" vertical="top" wrapText="1"/>
      <protection locked="0"/>
    </xf>
    <xf numFmtId="0" fontId="28" fillId="0" borderId="0" xfId="0" applyFont="1" applyFill="1" applyBorder="1" applyAlignment="1" applyProtection="1">
      <alignment horizontal="left" vertical="center"/>
    </xf>
    <xf numFmtId="0" fontId="12" fillId="2" borderId="52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14" borderId="37" xfId="0" applyFont="1" applyFill="1" applyBorder="1" applyAlignment="1" applyProtection="1">
      <alignment horizontal="center" vertical="center"/>
    </xf>
    <xf numFmtId="0" fontId="12" fillId="14" borderId="18" xfId="0" applyFont="1" applyFill="1" applyBorder="1" applyAlignment="1" applyProtection="1">
      <alignment horizontal="center" vertical="center"/>
    </xf>
    <xf numFmtId="0" fontId="12" fillId="14" borderId="19" xfId="0" applyFont="1" applyFill="1" applyBorder="1" applyAlignment="1" applyProtection="1">
      <alignment horizontal="center" vertical="center"/>
    </xf>
    <xf numFmtId="0" fontId="35" fillId="12" borderId="21" xfId="0" applyFont="1" applyFill="1" applyBorder="1" applyAlignment="1" applyProtection="1">
      <alignment horizontal="left" vertical="top" wrapText="1"/>
      <protection locked="0"/>
    </xf>
    <xf numFmtId="0" fontId="43" fillId="0" borderId="52" xfId="0" applyFont="1" applyFill="1" applyBorder="1" applyAlignment="1" applyProtection="1">
      <alignment horizontal="left" vertical="top" wrapText="1" indent="2"/>
    </xf>
    <xf numFmtId="0" fontId="43" fillId="0" borderId="0" xfId="0" applyFont="1" applyFill="1" applyBorder="1" applyAlignment="1" applyProtection="1">
      <alignment horizontal="left" vertical="top" wrapText="1" indent="2"/>
    </xf>
    <xf numFmtId="3" fontId="43" fillId="0" borderId="24" xfId="0" applyNumberFormat="1" applyFont="1" applyFill="1" applyBorder="1" applyAlignment="1" applyProtection="1">
      <alignment horizontal="center" vertical="top" wrapText="1"/>
    </xf>
    <xf numFmtId="3" fontId="43" fillId="0" borderId="60" xfId="0" applyNumberFormat="1" applyFont="1" applyFill="1" applyBorder="1" applyAlignment="1" applyProtection="1">
      <alignment horizontal="center" vertical="top" wrapText="1"/>
    </xf>
    <xf numFmtId="4" fontId="12" fillId="0" borderId="0" xfId="0" applyNumberFormat="1" applyFont="1" applyFill="1" applyBorder="1" applyAlignment="1" applyProtection="1">
      <alignment horizontal="left" vertical="top" wrapText="1"/>
    </xf>
    <xf numFmtId="4" fontId="12" fillId="0" borderId="53" xfId="0" applyNumberFormat="1" applyFont="1" applyFill="1" applyBorder="1" applyAlignment="1" applyProtection="1">
      <alignment horizontal="left" vertical="top" wrapText="1"/>
    </xf>
    <xf numFmtId="0" fontId="28" fillId="0" borderId="33" xfId="0" applyFont="1" applyFill="1" applyBorder="1" applyAlignment="1" applyProtection="1">
      <alignment horizontal="center" vertical="top" wrapText="1"/>
    </xf>
    <xf numFmtId="0" fontId="28" fillId="0" borderId="18" xfId="0" applyFont="1" applyFill="1" applyBorder="1" applyAlignment="1" applyProtection="1">
      <alignment horizontal="center" vertical="top" wrapText="1"/>
    </xf>
    <xf numFmtId="0" fontId="28" fillId="0" borderId="37" xfId="0" applyFont="1" applyFill="1" applyBorder="1" applyAlignment="1" applyProtection="1">
      <alignment horizontal="center" vertical="top" wrapText="1"/>
    </xf>
    <xf numFmtId="0" fontId="28" fillId="0" borderId="19" xfId="0" applyFont="1" applyFill="1" applyBorder="1" applyAlignment="1" applyProtection="1">
      <alignment horizontal="center" vertical="top" wrapText="1"/>
    </xf>
    <xf numFmtId="0" fontId="28" fillId="0" borderId="34" xfId="0" applyFont="1" applyFill="1" applyBorder="1" applyAlignment="1" applyProtection="1">
      <alignment horizontal="center" vertical="top" wrapText="1"/>
    </xf>
    <xf numFmtId="0" fontId="28" fillId="0" borderId="51" xfId="0" applyFont="1" applyFill="1" applyBorder="1" applyAlignment="1" applyProtection="1">
      <alignment horizontal="left" vertical="top" wrapText="1"/>
    </xf>
    <xf numFmtId="0" fontId="28" fillId="0" borderId="27" xfId="0" applyFont="1" applyFill="1" applyBorder="1" applyAlignment="1" applyProtection="1">
      <alignment horizontal="left" vertical="top" wrapText="1"/>
    </xf>
    <xf numFmtId="3" fontId="12" fillId="0" borderId="46" xfId="0" applyNumberFormat="1" applyFont="1" applyFill="1" applyBorder="1" applyAlignment="1" applyProtection="1">
      <alignment horizontal="center" vertical="top" wrapText="1"/>
    </xf>
    <xf numFmtId="3" fontId="12" fillId="0" borderId="27" xfId="0" applyNumberFormat="1" applyFont="1" applyFill="1" applyBorder="1" applyAlignment="1" applyProtection="1">
      <alignment horizontal="center" vertical="top" wrapText="1"/>
    </xf>
    <xf numFmtId="3" fontId="12" fillId="0" borderId="59" xfId="0" applyNumberFormat="1" applyFont="1" applyFill="1" applyBorder="1" applyAlignment="1" applyProtection="1">
      <alignment horizontal="center" vertical="top" wrapText="1"/>
    </xf>
    <xf numFmtId="4" fontId="12" fillId="0" borderId="27" xfId="0" applyNumberFormat="1" applyFont="1" applyFill="1" applyBorder="1" applyAlignment="1" applyProtection="1">
      <alignment horizontal="left" vertical="top" wrapText="1"/>
    </xf>
    <xf numFmtId="4" fontId="12" fillId="0" borderId="47" xfId="0" applyNumberFormat="1" applyFont="1" applyFill="1" applyBorder="1" applyAlignment="1" applyProtection="1">
      <alignment horizontal="left" vertical="top" wrapText="1"/>
    </xf>
    <xf numFmtId="0" fontId="45" fillId="0" borderId="52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>
      <alignment horizontal="left" vertical="top" wrapText="1"/>
    </xf>
    <xf numFmtId="0" fontId="43" fillId="12" borderId="52" xfId="0" applyFont="1" applyFill="1" applyBorder="1" applyAlignment="1" applyProtection="1">
      <alignment horizontal="left" vertical="top" wrapText="1" indent="4"/>
      <protection locked="0"/>
    </xf>
    <xf numFmtId="0" fontId="43" fillId="12" borderId="0" xfId="0" applyFont="1" applyFill="1" applyBorder="1" applyAlignment="1" applyProtection="1">
      <alignment horizontal="left" vertical="top" wrapText="1" indent="4"/>
      <protection locked="0"/>
    </xf>
    <xf numFmtId="0" fontId="43" fillId="12" borderId="60" xfId="0" applyFont="1" applyFill="1" applyBorder="1" applyAlignment="1" applyProtection="1">
      <alignment horizontal="left" vertical="top" wrapText="1" indent="4"/>
      <protection locked="0"/>
    </xf>
    <xf numFmtId="3" fontId="43" fillId="12" borderId="24" xfId="0" applyNumberFormat="1" applyFont="1" applyFill="1" applyBorder="1" applyAlignment="1" applyProtection="1">
      <alignment horizontal="center" vertical="top" wrapText="1"/>
      <protection locked="0"/>
    </xf>
    <xf numFmtId="3" fontId="43" fillId="12" borderId="60" xfId="0" applyNumberFormat="1" applyFont="1" applyFill="1" applyBorder="1" applyAlignment="1" applyProtection="1">
      <alignment horizontal="center" vertical="top" wrapText="1"/>
      <protection locked="0"/>
    </xf>
    <xf numFmtId="4" fontId="12" fillId="12" borderId="0" xfId="0" applyNumberFormat="1" applyFont="1" applyFill="1" applyBorder="1" applyAlignment="1" applyProtection="1">
      <alignment horizontal="left" vertical="top" wrapText="1"/>
      <protection locked="0"/>
    </xf>
    <xf numFmtId="4" fontId="12" fillId="12" borderId="53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indent="4"/>
      <protection locked="0"/>
    </xf>
    <xf numFmtId="0" fontId="0" fillId="0" borderId="60" xfId="0" applyBorder="1" applyAlignment="1" applyProtection="1">
      <alignment horizontal="left" indent="4"/>
      <protection locked="0"/>
    </xf>
    <xf numFmtId="0" fontId="43" fillId="12" borderId="52" xfId="0" applyFont="1" applyFill="1" applyBorder="1" applyAlignment="1" applyProtection="1">
      <alignment horizontal="left" vertical="top" wrapText="1" indent="4"/>
      <protection locked="0" hidden="1"/>
    </xf>
    <xf numFmtId="0" fontId="43" fillId="12" borderId="0" xfId="0" applyFont="1" applyFill="1" applyBorder="1" applyAlignment="1" applyProtection="1">
      <alignment horizontal="left" vertical="top" wrapText="1" indent="4"/>
      <protection locked="0" hidden="1"/>
    </xf>
    <xf numFmtId="3" fontId="43" fillId="12" borderId="24" xfId="0" applyNumberFormat="1" applyFont="1" applyFill="1" applyBorder="1" applyAlignment="1" applyProtection="1">
      <alignment horizontal="center" vertical="top" wrapText="1"/>
      <protection locked="0" hidden="1"/>
    </xf>
    <xf numFmtId="3" fontId="43" fillId="12" borderId="60" xfId="0" applyNumberFormat="1" applyFont="1" applyFill="1" applyBorder="1" applyAlignment="1" applyProtection="1">
      <alignment horizontal="center" vertical="top" wrapText="1"/>
      <protection locked="0" hidden="1"/>
    </xf>
    <xf numFmtId="4" fontId="12" fillId="12" borderId="0" xfId="0" applyNumberFormat="1" applyFont="1" applyFill="1" applyBorder="1" applyAlignment="1" applyProtection="1">
      <alignment horizontal="left" vertical="top" wrapText="1"/>
      <protection locked="0" hidden="1"/>
    </xf>
    <xf numFmtId="4" fontId="12" fillId="12" borderId="53" xfId="0" applyNumberFormat="1" applyFont="1" applyFill="1" applyBorder="1" applyAlignment="1" applyProtection="1">
      <alignment horizontal="left" vertical="top" wrapText="1"/>
      <protection locked="0" hidden="1"/>
    </xf>
    <xf numFmtId="0" fontId="12" fillId="2" borderId="0" xfId="0" applyFont="1" applyFill="1" applyBorder="1" applyAlignment="1" applyProtection="1">
      <alignment horizontal="left" vertical="top"/>
    </xf>
    <xf numFmtId="0" fontId="12" fillId="0" borderId="0" xfId="0" applyFont="1" applyFill="1" applyAlignment="1" applyProtection="1">
      <alignment horizontal="center" vertical="top"/>
    </xf>
    <xf numFmtId="3" fontId="43" fillId="0" borderId="1" xfId="0" applyNumberFormat="1" applyFont="1" applyFill="1" applyBorder="1" applyAlignment="1" applyProtection="1">
      <alignment horizontal="center" vertical="top" wrapText="1"/>
    </xf>
    <xf numFmtId="3" fontId="43" fillId="0" borderId="12" xfId="0" applyNumberFormat="1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left" vertical="top"/>
    </xf>
    <xf numFmtId="0" fontId="28" fillId="0" borderId="45" xfId="0" applyFont="1" applyFill="1" applyBorder="1" applyAlignment="1" applyProtection="1">
      <alignment horizontal="center" vertical="top" wrapText="1"/>
    </xf>
    <xf numFmtId="0" fontId="28" fillId="0" borderId="48" xfId="0" applyFont="1" applyFill="1" applyBorder="1" applyAlignment="1" applyProtection="1">
      <alignment horizontal="center" vertical="top" wrapText="1"/>
    </xf>
    <xf numFmtId="4" fontId="1" fillId="0" borderId="48" xfId="0" applyNumberFormat="1" applyFont="1" applyFill="1" applyBorder="1" applyAlignment="1" applyProtection="1">
      <alignment horizontal="center" vertical="top" wrapText="1"/>
    </xf>
    <xf numFmtId="0" fontId="1" fillId="0" borderId="48" xfId="0" applyFont="1" applyFill="1" applyBorder="1" applyAlignment="1" applyProtection="1">
      <alignment horizontal="left" vertical="top" wrapText="1"/>
    </xf>
    <xf numFmtId="0" fontId="1" fillId="0" borderId="49" xfId="0" applyFont="1" applyFill="1" applyBorder="1" applyAlignment="1" applyProtection="1">
      <alignment horizontal="left" vertical="top" wrapText="1"/>
    </xf>
    <xf numFmtId="0" fontId="20" fillId="13" borderId="44" xfId="0" applyFont="1" applyFill="1" applyBorder="1" applyAlignment="1" applyProtection="1">
      <alignment horizontal="center" vertical="center"/>
      <protection locked="0"/>
    </xf>
    <xf numFmtId="0" fontId="37" fillId="12" borderId="44" xfId="0" applyFont="1" applyFill="1" applyBorder="1" applyAlignment="1" applyProtection="1">
      <alignment horizontal="left" vertical="center" wrapText="1" indent="1"/>
      <protection locked="0"/>
    </xf>
    <xf numFmtId="0" fontId="28" fillId="3" borderId="44" xfId="0" applyFont="1" applyFill="1" applyBorder="1" applyAlignment="1" applyProtection="1">
      <alignment horizontal="center" vertical="center"/>
    </xf>
    <xf numFmtId="0" fontId="62" fillId="12" borderId="44" xfId="0" applyFont="1" applyFill="1" applyBorder="1" applyAlignment="1" applyProtection="1">
      <alignment horizontal="center" vertical="center"/>
      <protection locked="0"/>
    </xf>
    <xf numFmtId="0" fontId="14" fillId="9" borderId="41" xfId="0" applyFont="1" applyFill="1" applyBorder="1" applyAlignment="1" applyProtection="1">
      <alignment horizontal="left" vertical="center" indent="1"/>
      <protection locked="0"/>
    </xf>
    <xf numFmtId="192" fontId="28" fillId="0" borderId="41" xfId="0" applyNumberFormat="1" applyFont="1" applyFill="1" applyBorder="1" applyAlignment="1" applyProtection="1">
      <alignment horizontal="center" vertical="center"/>
    </xf>
    <xf numFmtId="0" fontId="8" fillId="12" borderId="41" xfId="0" applyFont="1" applyFill="1" applyBorder="1" applyAlignment="1" applyProtection="1">
      <alignment horizontal="center" vertical="center" shrinkToFit="1"/>
      <protection locked="0"/>
    </xf>
    <xf numFmtId="0" fontId="17" fillId="9" borderId="0" xfId="0" applyFont="1" applyFill="1" applyAlignment="1">
      <alignment horizontal="left" vertical="top" wrapText="1"/>
    </xf>
    <xf numFmtId="0" fontId="17" fillId="0" borderId="0" xfId="0" applyFont="1" applyAlignment="1">
      <alignment horizontal="left"/>
    </xf>
    <xf numFmtId="0" fontId="17" fillId="0" borderId="0" xfId="0" applyFont="1" applyFill="1" applyAlignment="1" applyProtection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center"/>
    </xf>
    <xf numFmtId="0" fontId="47" fillId="12" borderId="0" xfId="0" applyFont="1" applyFill="1" applyAlignment="1" applyProtection="1">
      <alignment horizontal="left" vertical="center"/>
      <protection locked="0"/>
    </xf>
    <xf numFmtId="193" fontId="17" fillId="12" borderId="0" xfId="0" applyNumberFormat="1" applyFont="1" applyFill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left" vertical="top" wrapText="1"/>
    </xf>
    <xf numFmtId="0" fontId="17" fillId="12" borderId="0" xfId="0" applyFont="1" applyFill="1" applyAlignment="1" applyProtection="1">
      <alignment horizontal="center" vertical="center"/>
      <protection locked="0"/>
    </xf>
    <xf numFmtId="0" fontId="47" fillId="0" borderId="0" xfId="0" applyFont="1" applyAlignment="1">
      <alignment horizontal="left" vertical="center"/>
    </xf>
    <xf numFmtId="0" fontId="17" fillId="0" borderId="62" xfId="0" applyFont="1" applyFill="1" applyBorder="1" applyAlignment="1" applyProtection="1">
      <alignment horizontal="left"/>
      <protection locked="0"/>
    </xf>
    <xf numFmtId="0" fontId="17" fillId="0" borderId="63" xfId="0" applyFont="1" applyFill="1" applyBorder="1" applyAlignment="1" applyProtection="1">
      <alignment horizontal="left"/>
      <protection locked="0"/>
    </xf>
    <xf numFmtId="0" fontId="17" fillId="9" borderId="62" xfId="0" applyFont="1" applyFill="1" applyBorder="1" applyAlignment="1" applyProtection="1">
      <alignment horizontal="left"/>
      <protection locked="0"/>
    </xf>
    <xf numFmtId="0" fontId="17" fillId="9" borderId="63" xfId="0" applyFont="1" applyFill="1" applyBorder="1" applyAlignment="1" applyProtection="1">
      <alignment horizontal="left"/>
      <protection locked="0"/>
    </xf>
    <xf numFmtId="0" fontId="17" fillId="0" borderId="0" xfId="0" applyFont="1" applyAlignment="1">
      <alignment horizontal="center" wrapText="1"/>
    </xf>
    <xf numFmtId="0" fontId="14" fillId="0" borderId="0" xfId="0" applyFont="1" applyFill="1" applyBorder="1" applyAlignment="1" applyProtection="1">
      <alignment horizontal="left" vertical="top"/>
      <protection locked="0"/>
    </xf>
    <xf numFmtId="0" fontId="14" fillId="0" borderId="5" xfId="0" applyFont="1" applyFill="1" applyBorder="1" applyAlignment="1" applyProtection="1">
      <alignment horizontal="left" vertical="top" wrapText="1"/>
      <protection locked="0"/>
    </xf>
    <xf numFmtId="0" fontId="14" fillId="0" borderId="29" xfId="0" applyFont="1" applyFill="1" applyBorder="1" applyAlignment="1" applyProtection="1">
      <alignment horizontal="left" vertical="top" wrapText="1"/>
      <protection locked="0"/>
    </xf>
    <xf numFmtId="0" fontId="14" fillId="0" borderId="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31" xfId="0" applyFont="1" applyFill="1" applyBorder="1" applyAlignment="1" applyProtection="1">
      <alignment horizontal="left" vertical="top" wrapText="1"/>
      <protection locked="0"/>
    </xf>
    <xf numFmtId="0" fontId="20" fillId="10" borderId="33" xfId="0" applyFont="1" applyFill="1" applyBorder="1" applyAlignment="1" applyProtection="1">
      <alignment horizontal="left"/>
    </xf>
    <xf numFmtId="0" fontId="20" fillId="10" borderId="18" xfId="0" applyFont="1" applyFill="1" applyBorder="1" applyAlignment="1" applyProtection="1">
      <alignment horizontal="left"/>
    </xf>
    <xf numFmtId="0" fontId="14" fillId="0" borderId="0" xfId="0" applyFont="1" applyFill="1" applyAlignment="1" applyProtection="1">
      <alignment horizontal="left" wrapText="1" shrinkToFit="1"/>
      <protection locked="0"/>
    </xf>
    <xf numFmtId="0" fontId="22" fillId="0" borderId="0" xfId="0" applyFont="1" applyFill="1" applyBorder="1" applyAlignment="1" applyProtection="1">
      <alignment horizontal="left" vertical="center"/>
    </xf>
    <xf numFmtId="0" fontId="20" fillId="10" borderId="33" xfId="0" applyFont="1" applyFill="1" applyBorder="1" applyAlignment="1" applyProtection="1">
      <alignment horizontal="left" vertical="center"/>
    </xf>
    <xf numFmtId="0" fontId="20" fillId="10" borderId="18" xfId="0" applyFont="1" applyFill="1" applyBorder="1" applyAlignment="1" applyProtection="1">
      <alignment horizontal="left" vertical="center"/>
    </xf>
    <xf numFmtId="0" fontId="20" fillId="10" borderId="34" xfId="0" applyFont="1" applyFill="1" applyBorder="1" applyAlignment="1" applyProtection="1">
      <alignment horizontal="left" vertical="center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0" fillId="5" borderId="33" xfId="0" applyFont="1" applyFill="1" applyBorder="1" applyAlignment="1" applyProtection="1">
      <alignment horizontal="left" vertical="center"/>
    </xf>
    <xf numFmtId="0" fontId="20" fillId="5" borderId="18" xfId="0" applyFont="1" applyFill="1" applyBorder="1" applyAlignment="1" applyProtection="1">
      <alignment horizontal="left" vertical="center"/>
    </xf>
    <xf numFmtId="0" fontId="15" fillId="0" borderId="0" xfId="0" applyFont="1" applyFill="1" applyAlignment="1" applyProtection="1">
      <alignment horizontal="center"/>
    </xf>
    <xf numFmtId="3" fontId="14" fillId="8" borderId="41" xfId="0" applyNumberFormat="1" applyFont="1" applyFill="1" applyBorder="1" applyAlignment="1" applyProtection="1">
      <alignment horizontal="center"/>
      <protection locked="0"/>
    </xf>
    <xf numFmtId="3" fontId="14" fillId="0" borderId="41" xfId="0" applyNumberFormat="1" applyFont="1" applyFill="1" applyBorder="1" applyAlignment="1" applyProtection="1">
      <alignment horizontal="center"/>
    </xf>
    <xf numFmtId="188" fontId="14" fillId="8" borderId="42" xfId="0" applyNumberFormat="1" applyFont="1" applyFill="1" applyBorder="1" applyAlignment="1" applyProtection="1">
      <alignment horizontal="left"/>
      <protection locked="0"/>
    </xf>
    <xf numFmtId="188" fontId="14" fillId="8" borderId="44" xfId="0" applyNumberFormat="1" applyFont="1" applyFill="1" applyBorder="1" applyAlignment="1" applyProtection="1">
      <alignment horizontal="left"/>
      <protection locked="0"/>
    </xf>
    <xf numFmtId="0" fontId="20" fillId="4" borderId="33" xfId="0" applyFont="1" applyFill="1" applyBorder="1" applyAlignment="1" applyProtection="1">
      <alignment horizontal="left" vertical="center"/>
    </xf>
    <xf numFmtId="0" fontId="20" fillId="4" borderId="18" xfId="0" applyFont="1" applyFill="1" applyBorder="1" applyAlignment="1" applyProtection="1">
      <alignment horizontal="left" vertical="center"/>
    </xf>
    <xf numFmtId="191" fontId="14" fillId="8" borderId="42" xfId="0" applyNumberFormat="1" applyFont="1" applyFill="1" applyBorder="1" applyAlignment="1" applyProtection="1">
      <alignment horizontal="center"/>
      <protection locked="0"/>
    </xf>
    <xf numFmtId="191" fontId="14" fillId="8" borderId="43" xfId="0" applyNumberFormat="1" applyFont="1" applyFill="1" applyBorder="1" applyAlignment="1" applyProtection="1">
      <alignment horizontal="center"/>
      <protection locked="0"/>
    </xf>
    <xf numFmtId="1" fontId="14" fillId="8" borderId="42" xfId="0" applyNumberFormat="1" applyFont="1" applyFill="1" applyBorder="1" applyAlignment="1" applyProtection="1">
      <alignment horizontal="center"/>
      <protection locked="0"/>
    </xf>
    <xf numFmtId="1" fontId="14" fillId="8" borderId="43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center"/>
    </xf>
    <xf numFmtId="3" fontId="14" fillId="0" borderId="0" xfId="0" applyNumberFormat="1" applyFont="1" applyFill="1" applyBorder="1" applyAlignment="1" applyProtection="1">
      <alignment horizontal="left" wrapText="1"/>
    </xf>
    <xf numFmtId="0" fontId="15" fillId="0" borderId="5" xfId="0" applyFont="1" applyFill="1" applyBorder="1" applyAlignment="1" applyProtection="1">
      <alignment horizontal="left" vertical="top" wrapText="1"/>
      <protection locked="0"/>
    </xf>
    <xf numFmtId="0" fontId="15" fillId="0" borderId="29" xfId="0" applyFont="1" applyFill="1" applyBorder="1" applyAlignment="1" applyProtection="1">
      <alignment horizontal="left" vertical="top" wrapText="1"/>
      <protection locked="0"/>
    </xf>
    <xf numFmtId="0" fontId="15" fillId="0" borderId="6" xfId="0" applyFont="1" applyFill="1" applyBorder="1" applyAlignment="1" applyProtection="1">
      <alignment horizontal="left" vertical="top" wrapText="1"/>
      <protection locked="0"/>
    </xf>
    <xf numFmtId="0" fontId="14" fillId="0" borderId="32" xfId="0" applyFont="1" applyFill="1" applyBorder="1" applyAlignment="1" applyProtection="1">
      <alignment horizontal="left" vertical="top" wrapText="1"/>
      <protection locked="0"/>
    </xf>
    <xf numFmtId="0" fontId="14" fillId="0" borderId="48" xfId="0" applyFont="1" applyFill="1" applyBorder="1" applyAlignment="1" applyProtection="1">
      <alignment horizontal="left" vertical="top" wrapText="1"/>
      <protection locked="0"/>
    </xf>
    <xf numFmtId="0" fontId="14" fillId="0" borderId="49" xfId="0" applyFont="1" applyFill="1" applyBorder="1" applyAlignment="1" applyProtection="1">
      <alignment horizontal="left" vertical="top" wrapText="1"/>
      <protection locked="0"/>
    </xf>
    <xf numFmtId="1" fontId="14" fillId="0" borderId="0" xfId="0" applyNumberFormat="1" applyFont="1" applyFill="1" applyBorder="1" applyAlignment="1" applyProtection="1">
      <alignment horizontal="center"/>
    </xf>
    <xf numFmtId="0" fontId="14" fillId="0" borderId="46" xfId="0" applyFont="1" applyFill="1" applyBorder="1" applyAlignment="1" applyProtection="1">
      <alignment horizontal="left" vertical="top" wrapText="1"/>
      <protection locked="0"/>
    </xf>
    <xf numFmtId="0" fontId="14" fillId="0" borderId="27" xfId="0" applyFont="1" applyFill="1" applyBorder="1" applyAlignment="1" applyProtection="1">
      <alignment horizontal="left" vertical="top" wrapText="1"/>
      <protection locked="0"/>
    </xf>
    <xf numFmtId="0" fontId="14" fillId="0" borderId="47" xfId="0" applyFont="1" applyFill="1" applyBorder="1" applyAlignment="1" applyProtection="1">
      <alignment horizontal="left" vertical="top" wrapText="1"/>
      <protection locked="0"/>
    </xf>
    <xf numFmtId="1" fontId="14" fillId="0" borderId="40" xfId="0" applyNumberFormat="1" applyFont="1" applyFill="1" applyBorder="1" applyAlignment="1" applyProtection="1">
      <alignment horizontal="center"/>
    </xf>
    <xf numFmtId="0" fontId="14" fillId="0" borderId="0" xfId="0" applyFont="1" applyFill="1" applyAlignment="1" applyProtection="1">
      <alignment horizontal="left" vertical="top" wrapText="1"/>
    </xf>
    <xf numFmtId="0" fontId="14" fillId="0" borderId="0" xfId="0" applyFont="1" applyFill="1" applyAlignment="1" applyProtection="1">
      <alignment horizontal="left"/>
    </xf>
    <xf numFmtId="0" fontId="19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left" vertical="top" wrapText="1"/>
    </xf>
    <xf numFmtId="0" fontId="14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left" vertical="center"/>
    </xf>
    <xf numFmtId="4" fontId="14" fillId="0" borderId="0" xfId="0" applyNumberFormat="1" applyFont="1" applyFill="1" applyAlignment="1" applyProtection="1">
      <alignment horizontal="center"/>
    </xf>
    <xf numFmtId="4" fontId="14" fillId="0" borderId="0" xfId="0" applyNumberFormat="1" applyFont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center"/>
    </xf>
    <xf numFmtId="188" fontId="14" fillId="0" borderId="0" xfId="0" applyNumberFormat="1" applyFont="1" applyFill="1" applyBorder="1" applyAlignment="1" applyProtection="1">
      <alignment horizontal="left" wrapText="1" indent="1"/>
      <protection locked="0"/>
    </xf>
    <xf numFmtId="188" fontId="14" fillId="0" borderId="0" xfId="0" applyNumberFormat="1" applyFont="1" applyFill="1" applyBorder="1" applyAlignment="1" applyProtection="1">
      <alignment horizontal="left" indent="1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1" fontId="14" fillId="0" borderId="0" xfId="0" applyNumberFormat="1" applyFont="1" applyFill="1" applyAlignment="1" applyProtection="1">
      <alignment horizontal="center"/>
    </xf>
    <xf numFmtId="188" fontId="14" fillId="0" borderId="0" xfId="0" applyNumberFormat="1" applyFont="1" applyFill="1" applyBorder="1" applyAlignment="1" applyProtection="1">
      <alignment horizontal="left" indent="1"/>
      <protection locked="0"/>
    </xf>
    <xf numFmtId="0" fontId="14" fillId="0" borderId="0" xfId="0" applyFont="1" applyFill="1" applyAlignment="1" applyProtection="1">
      <alignment vertical="center"/>
    </xf>
    <xf numFmtId="0" fontId="20" fillId="7" borderId="0" xfId="0" applyFont="1" applyFill="1" applyAlignment="1" applyProtection="1">
      <alignment horizontal="left"/>
    </xf>
    <xf numFmtId="0" fontId="15" fillId="0" borderId="14" xfId="0" applyFont="1" applyFill="1" applyBorder="1" applyAlignment="1" applyProtection="1">
      <alignment horizontal="center" vertical="center"/>
    </xf>
    <xf numFmtId="0" fontId="15" fillId="0" borderId="21" xfId="0" applyFont="1" applyFill="1" applyBorder="1" applyAlignment="1" applyProtection="1">
      <alignment horizontal="center" vertical="center"/>
    </xf>
    <xf numFmtId="0" fontId="15" fillId="0" borderId="28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4" fillId="0" borderId="21" xfId="0" applyFont="1" applyFill="1" applyBorder="1" applyAlignment="1" applyProtection="1">
      <alignment horizontal="center"/>
    </xf>
    <xf numFmtId="0" fontId="15" fillId="0" borderId="21" xfId="0" applyFont="1" applyFill="1" applyBorder="1" applyAlignment="1" applyProtection="1">
      <alignment horizontal="center"/>
    </xf>
    <xf numFmtId="0" fontId="14" fillId="0" borderId="35" xfId="0" applyFont="1" applyFill="1" applyBorder="1" applyAlignment="1" applyProtection="1">
      <alignment horizontal="center" vertical="center" shrinkToFit="1"/>
    </xf>
    <xf numFmtId="0" fontId="14" fillId="0" borderId="36" xfId="0" applyFont="1" applyFill="1" applyBorder="1" applyAlignment="1" applyProtection="1">
      <alignment horizontal="center" vertical="center" shrinkToFit="1"/>
    </xf>
    <xf numFmtId="0" fontId="14" fillId="0" borderId="22" xfId="0" applyFont="1" applyFill="1" applyBorder="1" applyAlignment="1" applyProtection="1">
      <alignment horizontal="center" vertical="center"/>
    </xf>
    <xf numFmtId="0" fontId="14" fillId="0" borderId="32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2" fontId="20" fillId="0" borderId="37" xfId="0" applyNumberFormat="1" applyFont="1" applyFill="1" applyBorder="1" applyAlignment="1" applyProtection="1">
      <alignment horizontal="center"/>
    </xf>
    <xf numFmtId="2" fontId="20" fillId="0" borderId="18" xfId="0" applyNumberFormat="1" applyFont="1" applyFill="1" applyBorder="1" applyAlignment="1" applyProtection="1">
      <alignment horizontal="center"/>
    </xf>
    <xf numFmtId="2" fontId="20" fillId="0" borderId="34" xfId="0" applyNumberFormat="1" applyFont="1" applyFill="1" applyBorder="1" applyAlignment="1" applyProtection="1">
      <alignment horizontal="center"/>
    </xf>
    <xf numFmtId="0" fontId="14" fillId="0" borderId="0" xfId="0" applyFont="1" applyFill="1" applyAlignment="1" applyProtection="1">
      <alignment horizontal="center" vertical="center" shrinkToFit="1"/>
    </xf>
    <xf numFmtId="0" fontId="14" fillId="0" borderId="38" xfId="0" applyFont="1" applyFill="1" applyBorder="1" applyAlignment="1" applyProtection="1">
      <alignment horizontal="center" vertical="center"/>
    </xf>
    <xf numFmtId="0" fontId="14" fillId="0" borderId="39" xfId="0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horizontal="right" shrinkToFit="1"/>
    </xf>
    <xf numFmtId="0" fontId="15" fillId="0" borderId="33" xfId="0" applyFont="1" applyFill="1" applyBorder="1" applyAlignment="1" applyProtection="1">
      <alignment horizontal="center"/>
    </xf>
    <xf numFmtId="0" fontId="15" fillId="0" borderId="18" xfId="0" applyFont="1" applyFill="1" applyBorder="1" applyAlignment="1" applyProtection="1">
      <alignment horizontal="center"/>
    </xf>
    <xf numFmtId="0" fontId="15" fillId="0" borderId="19" xfId="0" applyFont="1" applyFill="1" applyBorder="1" applyAlignment="1" applyProtection="1">
      <alignment horizontal="center"/>
    </xf>
    <xf numFmtId="0" fontId="10" fillId="2" borderId="5" xfId="3" applyFont="1" applyFill="1" applyBorder="1" applyAlignment="1">
      <alignment horizontal="center" textRotation="90" wrapText="1"/>
    </xf>
    <xf numFmtId="0" fontId="10" fillId="2" borderId="5" xfId="0" applyFont="1" applyFill="1" applyBorder="1" applyAlignment="1">
      <alignment horizontal="center" textRotation="90" wrapText="1"/>
    </xf>
    <xf numFmtId="0" fontId="2" fillId="2" borderId="5" xfId="3" applyFont="1" applyFill="1" applyBorder="1" applyAlignment="1">
      <alignment horizontal="center" vertical="center" textRotation="90" wrapText="1"/>
    </xf>
    <xf numFmtId="0" fontId="2" fillId="2" borderId="5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/>
    </xf>
    <xf numFmtId="190" fontId="2" fillId="2" borderId="5" xfId="2" applyNumberFormat="1" applyFont="1" applyFill="1" applyBorder="1" applyAlignment="1">
      <alignment horizontal="center" vertical="center"/>
    </xf>
    <xf numFmtId="0" fontId="7" fillId="17" borderId="7" xfId="3" applyFont="1" applyFill="1" applyBorder="1" applyAlignment="1">
      <alignment horizontal="center" vertical="top" textRotation="90" wrapText="1"/>
    </xf>
    <xf numFmtId="0" fontId="7" fillId="17" borderId="24" xfId="3" applyFont="1" applyFill="1" applyBorder="1" applyAlignment="1">
      <alignment horizontal="center" vertical="top" textRotation="90" wrapText="1"/>
    </xf>
    <xf numFmtId="0" fontId="7" fillId="17" borderId="1" xfId="3" applyFont="1" applyFill="1" applyBorder="1" applyAlignment="1">
      <alignment horizontal="center" vertical="top" textRotation="90" wrapText="1"/>
    </xf>
    <xf numFmtId="0" fontId="9" fillId="0" borderId="0" xfId="0" applyFont="1" applyAlignment="1">
      <alignment horizontal="center" vertical="top" wrapText="1"/>
    </xf>
    <xf numFmtId="0" fontId="2" fillId="2" borderId="5" xfId="3" applyFont="1" applyFill="1" applyBorder="1" applyAlignment="1">
      <alignment horizontal="center"/>
    </xf>
    <xf numFmtId="0" fontId="11" fillId="2" borderId="5" xfId="3" applyFont="1" applyFill="1" applyBorder="1" applyAlignment="1">
      <alignment horizontal="center" vertical="top" wrapText="1"/>
    </xf>
  </cellXfs>
  <cellStyles count="5">
    <cellStyle name="Comma" xfId="1" builtinId="3"/>
    <cellStyle name="Normal" xfId="0" builtinId="0"/>
    <cellStyle name="Percent" xfId="4" builtinId="5"/>
    <cellStyle name="เครื่องหมายจุลภาค_สำเนาของ แบบเก็บข้อมูลดิบองค์ประกอบที่ 1 (สำนัก สถาบัน) " xfId="2"/>
    <cellStyle name="ปกติ_สำเนาของ แบบเก็บข้อมูลดิบองค์ประกอบที่ 1 (สำนัก สถาบัน) " xfId="3"/>
  </cellStyles>
  <dxfs count="15">
    <dxf>
      <fill>
        <patternFill>
          <bgColor theme="0"/>
        </patternFill>
      </fill>
    </dxf>
    <dxf>
      <fill>
        <patternFill patternType="solid"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mruColors>
      <color rgb="FFCCFFFF"/>
      <color rgb="FFFF00FF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</xdr:rowOff>
    </xdr:from>
    <xdr:to>
      <xdr:col>0</xdr:col>
      <xdr:colOff>689610</xdr:colOff>
      <xdr:row>0</xdr:row>
      <xdr:rowOff>840105</xdr:rowOff>
    </xdr:to>
    <xdr:pic>
      <xdr:nvPicPr>
        <xdr:cNvPr id="2" name="Picture 1" descr="karuda-bes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525"/>
          <a:ext cx="746760" cy="830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16</xdr:row>
      <xdr:rowOff>85725</xdr:rowOff>
    </xdr:from>
    <xdr:to>
      <xdr:col>0</xdr:col>
      <xdr:colOff>661035</xdr:colOff>
      <xdr:row>16</xdr:row>
      <xdr:rowOff>916305</xdr:rowOff>
    </xdr:to>
    <xdr:pic>
      <xdr:nvPicPr>
        <xdr:cNvPr id="22" name="Picture 21" descr="karuda-bes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276975"/>
          <a:ext cx="641985" cy="830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33</xdr:row>
      <xdr:rowOff>95250</xdr:rowOff>
    </xdr:from>
    <xdr:to>
      <xdr:col>0</xdr:col>
      <xdr:colOff>661035</xdr:colOff>
      <xdr:row>33</xdr:row>
      <xdr:rowOff>925830</xdr:rowOff>
    </xdr:to>
    <xdr:pic>
      <xdr:nvPicPr>
        <xdr:cNvPr id="23" name="Picture 22" descr="karuda-bes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2211050"/>
          <a:ext cx="641985" cy="830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1343025</xdr:colOff>
      <xdr:row>7</xdr:row>
      <xdr:rowOff>285750</xdr:rowOff>
    </xdr:from>
    <xdr:to>
      <xdr:col>1</xdr:col>
      <xdr:colOff>0</xdr:colOff>
      <xdr:row>8</xdr:row>
      <xdr:rowOff>152400</xdr:rowOff>
    </xdr:to>
    <xdr:pic>
      <xdr:nvPicPr>
        <xdr:cNvPr id="5126" name="Picture 5" descr="http://t3.gstatic.com/images?q=tbn:ANd9GcSprk98XWWnCQzF1sweijR4GY7S-JqEuibPwy3hB0NAdyL7qp3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24574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1343025</xdr:colOff>
      <xdr:row>18</xdr:row>
      <xdr:rowOff>285750</xdr:rowOff>
    </xdr:from>
    <xdr:to>
      <xdr:col>1</xdr:col>
      <xdr:colOff>0</xdr:colOff>
      <xdr:row>19</xdr:row>
      <xdr:rowOff>142875</xdr:rowOff>
    </xdr:to>
    <xdr:pic>
      <xdr:nvPicPr>
        <xdr:cNvPr id="5127" name="Picture 5" descr="http://t3.gstatic.com/images?q=tbn:ANd9GcSprk98XWWnCQzF1sweijR4GY7S-JqEuibPwy3hB0NAdyL7qp3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471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I174"/>
  <sheetViews>
    <sheetView zoomScaleNormal="100" zoomScaleSheetLayoutView="100" workbookViewId="0">
      <selection activeCell="A2" sqref="A2:D2"/>
    </sheetView>
  </sheetViews>
  <sheetFormatPr defaultRowHeight="20.25" customHeight="1"/>
  <cols>
    <col min="1" max="1" width="4.375" style="253" customWidth="1"/>
    <col min="2" max="2" width="5.875" style="264" customWidth="1"/>
    <col min="3" max="3" width="3.375" style="264" customWidth="1"/>
    <col min="4" max="4" width="5.875" style="265" customWidth="1"/>
    <col min="5" max="6" width="5.875" style="266" customWidth="1"/>
    <col min="7" max="16" width="4.25" style="266" customWidth="1"/>
    <col min="17" max="17" width="4.5" style="266" customWidth="1"/>
    <col min="18" max="18" width="4.375" style="264" customWidth="1"/>
    <col min="19" max="19" width="5.375" style="269" customWidth="1"/>
    <col min="20" max="22" width="5.375" style="267" customWidth="1"/>
    <col min="23" max="23" width="25.375" style="264" customWidth="1"/>
    <col min="24" max="24" width="4.375" style="264" customWidth="1"/>
    <col min="25" max="33" width="4.375" style="247" customWidth="1"/>
    <col min="34" max="256" width="9" style="247"/>
    <col min="257" max="257" width="4.375" style="247" customWidth="1"/>
    <col min="258" max="258" width="5.875" style="247" customWidth="1"/>
    <col min="259" max="259" width="3.375" style="247" customWidth="1"/>
    <col min="260" max="262" width="5.875" style="247" customWidth="1"/>
    <col min="263" max="273" width="4.25" style="247" customWidth="1"/>
    <col min="274" max="274" width="4.375" style="247" customWidth="1"/>
    <col min="275" max="278" width="5.375" style="247" customWidth="1"/>
    <col min="279" max="279" width="25.375" style="247" customWidth="1"/>
    <col min="280" max="289" width="4.375" style="247" customWidth="1"/>
    <col min="290" max="512" width="9" style="247"/>
    <col min="513" max="513" width="4.375" style="247" customWidth="1"/>
    <col min="514" max="514" width="5.875" style="247" customWidth="1"/>
    <col min="515" max="515" width="3.375" style="247" customWidth="1"/>
    <col min="516" max="518" width="5.875" style="247" customWidth="1"/>
    <col min="519" max="529" width="4.25" style="247" customWidth="1"/>
    <col min="530" max="530" width="4.375" style="247" customWidth="1"/>
    <col min="531" max="534" width="5.375" style="247" customWidth="1"/>
    <col min="535" max="535" width="25.375" style="247" customWidth="1"/>
    <col min="536" max="545" width="4.375" style="247" customWidth="1"/>
    <col min="546" max="768" width="9" style="247"/>
    <col min="769" max="769" width="4.375" style="247" customWidth="1"/>
    <col min="770" max="770" width="5.875" style="247" customWidth="1"/>
    <col min="771" max="771" width="3.375" style="247" customWidth="1"/>
    <col min="772" max="774" width="5.875" style="247" customWidth="1"/>
    <col min="775" max="785" width="4.25" style="247" customWidth="1"/>
    <col min="786" max="786" width="4.375" style="247" customWidth="1"/>
    <col min="787" max="790" width="5.375" style="247" customWidth="1"/>
    <col min="791" max="791" width="25.375" style="247" customWidth="1"/>
    <col min="792" max="801" width="4.375" style="247" customWidth="1"/>
    <col min="802" max="1024" width="9" style="247"/>
    <col min="1025" max="1025" width="4.375" style="247" customWidth="1"/>
    <col min="1026" max="1026" width="5.875" style="247" customWidth="1"/>
    <col min="1027" max="1027" width="3.375" style="247" customWidth="1"/>
    <col min="1028" max="1030" width="5.875" style="247" customWidth="1"/>
    <col min="1031" max="1041" width="4.25" style="247" customWidth="1"/>
    <col min="1042" max="1042" width="4.375" style="247" customWidth="1"/>
    <col min="1043" max="1046" width="5.375" style="247" customWidth="1"/>
    <col min="1047" max="1047" width="25.375" style="247" customWidth="1"/>
    <col min="1048" max="1057" width="4.375" style="247" customWidth="1"/>
    <col min="1058" max="1280" width="9" style="247"/>
    <col min="1281" max="1281" width="4.375" style="247" customWidth="1"/>
    <col min="1282" max="1282" width="5.875" style="247" customWidth="1"/>
    <col min="1283" max="1283" width="3.375" style="247" customWidth="1"/>
    <col min="1284" max="1286" width="5.875" style="247" customWidth="1"/>
    <col min="1287" max="1297" width="4.25" style="247" customWidth="1"/>
    <col min="1298" max="1298" width="4.375" style="247" customWidth="1"/>
    <col min="1299" max="1302" width="5.375" style="247" customWidth="1"/>
    <col min="1303" max="1303" width="25.375" style="247" customWidth="1"/>
    <col min="1304" max="1313" width="4.375" style="247" customWidth="1"/>
    <col min="1314" max="1536" width="9" style="247"/>
    <col min="1537" max="1537" width="4.375" style="247" customWidth="1"/>
    <col min="1538" max="1538" width="5.875" style="247" customWidth="1"/>
    <col min="1539" max="1539" width="3.375" style="247" customWidth="1"/>
    <col min="1540" max="1542" width="5.875" style="247" customWidth="1"/>
    <col min="1543" max="1553" width="4.25" style="247" customWidth="1"/>
    <col min="1554" max="1554" width="4.375" style="247" customWidth="1"/>
    <col min="1555" max="1558" width="5.375" style="247" customWidth="1"/>
    <col min="1559" max="1559" width="25.375" style="247" customWidth="1"/>
    <col min="1560" max="1569" width="4.375" style="247" customWidth="1"/>
    <col min="1570" max="1792" width="9" style="247"/>
    <col min="1793" max="1793" width="4.375" style="247" customWidth="1"/>
    <col min="1794" max="1794" width="5.875" style="247" customWidth="1"/>
    <col min="1795" max="1795" width="3.375" style="247" customWidth="1"/>
    <col min="1796" max="1798" width="5.875" style="247" customWidth="1"/>
    <col min="1799" max="1809" width="4.25" style="247" customWidth="1"/>
    <col min="1810" max="1810" width="4.375" style="247" customWidth="1"/>
    <col min="1811" max="1814" width="5.375" style="247" customWidth="1"/>
    <col min="1815" max="1815" width="25.375" style="247" customWidth="1"/>
    <col min="1816" max="1825" width="4.375" style="247" customWidth="1"/>
    <col min="1826" max="2048" width="9" style="247"/>
    <col min="2049" max="2049" width="4.375" style="247" customWidth="1"/>
    <col min="2050" max="2050" width="5.875" style="247" customWidth="1"/>
    <col min="2051" max="2051" width="3.375" style="247" customWidth="1"/>
    <col min="2052" max="2054" width="5.875" style="247" customWidth="1"/>
    <col min="2055" max="2065" width="4.25" style="247" customWidth="1"/>
    <col min="2066" max="2066" width="4.375" style="247" customWidth="1"/>
    <col min="2067" max="2070" width="5.375" style="247" customWidth="1"/>
    <col min="2071" max="2071" width="25.375" style="247" customWidth="1"/>
    <col min="2072" max="2081" width="4.375" style="247" customWidth="1"/>
    <col min="2082" max="2304" width="9" style="247"/>
    <col min="2305" max="2305" width="4.375" style="247" customWidth="1"/>
    <col min="2306" max="2306" width="5.875" style="247" customWidth="1"/>
    <col min="2307" max="2307" width="3.375" style="247" customWidth="1"/>
    <col min="2308" max="2310" width="5.875" style="247" customWidth="1"/>
    <col min="2311" max="2321" width="4.25" style="247" customWidth="1"/>
    <col min="2322" max="2322" width="4.375" style="247" customWidth="1"/>
    <col min="2323" max="2326" width="5.375" style="247" customWidth="1"/>
    <col min="2327" max="2327" width="25.375" style="247" customWidth="1"/>
    <col min="2328" max="2337" width="4.375" style="247" customWidth="1"/>
    <col min="2338" max="2560" width="9" style="247"/>
    <col min="2561" max="2561" width="4.375" style="247" customWidth="1"/>
    <col min="2562" max="2562" width="5.875" style="247" customWidth="1"/>
    <col min="2563" max="2563" width="3.375" style="247" customWidth="1"/>
    <col min="2564" max="2566" width="5.875" style="247" customWidth="1"/>
    <col min="2567" max="2577" width="4.25" style="247" customWidth="1"/>
    <col min="2578" max="2578" width="4.375" style="247" customWidth="1"/>
    <col min="2579" max="2582" width="5.375" style="247" customWidth="1"/>
    <col min="2583" max="2583" width="25.375" style="247" customWidth="1"/>
    <col min="2584" max="2593" width="4.375" style="247" customWidth="1"/>
    <col min="2594" max="2816" width="9" style="247"/>
    <col min="2817" max="2817" width="4.375" style="247" customWidth="1"/>
    <col min="2818" max="2818" width="5.875" style="247" customWidth="1"/>
    <col min="2819" max="2819" width="3.375" style="247" customWidth="1"/>
    <col min="2820" max="2822" width="5.875" style="247" customWidth="1"/>
    <col min="2823" max="2833" width="4.25" style="247" customWidth="1"/>
    <col min="2834" max="2834" width="4.375" style="247" customWidth="1"/>
    <col min="2835" max="2838" width="5.375" style="247" customWidth="1"/>
    <col min="2839" max="2839" width="25.375" style="247" customWidth="1"/>
    <col min="2840" max="2849" width="4.375" style="247" customWidth="1"/>
    <col min="2850" max="3072" width="9" style="247"/>
    <col min="3073" max="3073" width="4.375" style="247" customWidth="1"/>
    <col min="3074" max="3074" width="5.875" style="247" customWidth="1"/>
    <col min="3075" max="3075" width="3.375" style="247" customWidth="1"/>
    <col min="3076" max="3078" width="5.875" style="247" customWidth="1"/>
    <col min="3079" max="3089" width="4.25" style="247" customWidth="1"/>
    <col min="3090" max="3090" width="4.375" style="247" customWidth="1"/>
    <col min="3091" max="3094" width="5.375" style="247" customWidth="1"/>
    <col min="3095" max="3095" width="25.375" style="247" customWidth="1"/>
    <col min="3096" max="3105" width="4.375" style="247" customWidth="1"/>
    <col min="3106" max="3328" width="9" style="247"/>
    <col min="3329" max="3329" width="4.375" style="247" customWidth="1"/>
    <col min="3330" max="3330" width="5.875" style="247" customWidth="1"/>
    <col min="3331" max="3331" width="3.375" style="247" customWidth="1"/>
    <col min="3332" max="3334" width="5.875" style="247" customWidth="1"/>
    <col min="3335" max="3345" width="4.25" style="247" customWidth="1"/>
    <col min="3346" max="3346" width="4.375" style="247" customWidth="1"/>
    <col min="3347" max="3350" width="5.375" style="247" customWidth="1"/>
    <col min="3351" max="3351" width="25.375" style="247" customWidth="1"/>
    <col min="3352" max="3361" width="4.375" style="247" customWidth="1"/>
    <col min="3362" max="3584" width="9" style="247"/>
    <col min="3585" max="3585" width="4.375" style="247" customWidth="1"/>
    <col min="3586" max="3586" width="5.875" style="247" customWidth="1"/>
    <col min="3587" max="3587" width="3.375" style="247" customWidth="1"/>
    <col min="3588" max="3590" width="5.875" style="247" customWidth="1"/>
    <col min="3591" max="3601" width="4.25" style="247" customWidth="1"/>
    <col min="3602" max="3602" width="4.375" style="247" customWidth="1"/>
    <col min="3603" max="3606" width="5.375" style="247" customWidth="1"/>
    <col min="3607" max="3607" width="25.375" style="247" customWidth="1"/>
    <col min="3608" max="3617" width="4.375" style="247" customWidth="1"/>
    <col min="3618" max="3840" width="9" style="247"/>
    <col min="3841" max="3841" width="4.375" style="247" customWidth="1"/>
    <col min="3842" max="3842" width="5.875" style="247" customWidth="1"/>
    <col min="3843" max="3843" width="3.375" style="247" customWidth="1"/>
    <col min="3844" max="3846" width="5.875" style="247" customWidth="1"/>
    <col min="3847" max="3857" width="4.25" style="247" customWidth="1"/>
    <col min="3858" max="3858" width="4.375" style="247" customWidth="1"/>
    <col min="3859" max="3862" width="5.375" style="247" customWidth="1"/>
    <col min="3863" max="3863" width="25.375" style="247" customWidth="1"/>
    <col min="3864" max="3873" width="4.375" style="247" customWidth="1"/>
    <col min="3874" max="4096" width="9" style="247"/>
    <col min="4097" max="4097" width="4.375" style="247" customWidth="1"/>
    <col min="4098" max="4098" width="5.875" style="247" customWidth="1"/>
    <col min="4099" max="4099" width="3.375" style="247" customWidth="1"/>
    <col min="4100" max="4102" width="5.875" style="247" customWidth="1"/>
    <col min="4103" max="4113" width="4.25" style="247" customWidth="1"/>
    <col min="4114" max="4114" width="4.375" style="247" customWidth="1"/>
    <col min="4115" max="4118" width="5.375" style="247" customWidth="1"/>
    <col min="4119" max="4119" width="25.375" style="247" customWidth="1"/>
    <col min="4120" max="4129" width="4.375" style="247" customWidth="1"/>
    <col min="4130" max="4352" width="9" style="247"/>
    <col min="4353" max="4353" width="4.375" style="247" customWidth="1"/>
    <col min="4354" max="4354" width="5.875" style="247" customWidth="1"/>
    <col min="4355" max="4355" width="3.375" style="247" customWidth="1"/>
    <col min="4356" max="4358" width="5.875" style="247" customWidth="1"/>
    <col min="4359" max="4369" width="4.25" style="247" customWidth="1"/>
    <col min="4370" max="4370" width="4.375" style="247" customWidth="1"/>
    <col min="4371" max="4374" width="5.375" style="247" customWidth="1"/>
    <col min="4375" max="4375" width="25.375" style="247" customWidth="1"/>
    <col min="4376" max="4385" width="4.375" style="247" customWidth="1"/>
    <col min="4386" max="4608" width="9" style="247"/>
    <col min="4609" max="4609" width="4.375" style="247" customWidth="1"/>
    <col min="4610" max="4610" width="5.875" style="247" customWidth="1"/>
    <col min="4611" max="4611" width="3.375" style="247" customWidth="1"/>
    <col min="4612" max="4614" width="5.875" style="247" customWidth="1"/>
    <col min="4615" max="4625" width="4.25" style="247" customWidth="1"/>
    <col min="4626" max="4626" width="4.375" style="247" customWidth="1"/>
    <col min="4627" max="4630" width="5.375" style="247" customWidth="1"/>
    <col min="4631" max="4631" width="25.375" style="247" customWidth="1"/>
    <col min="4632" max="4641" width="4.375" style="247" customWidth="1"/>
    <col min="4642" max="4864" width="9" style="247"/>
    <col min="4865" max="4865" width="4.375" style="247" customWidth="1"/>
    <col min="4866" max="4866" width="5.875" style="247" customWidth="1"/>
    <col min="4867" max="4867" width="3.375" style="247" customWidth="1"/>
    <col min="4868" max="4870" width="5.875" style="247" customWidth="1"/>
    <col min="4871" max="4881" width="4.25" style="247" customWidth="1"/>
    <col min="4882" max="4882" width="4.375" style="247" customWidth="1"/>
    <col min="4883" max="4886" width="5.375" style="247" customWidth="1"/>
    <col min="4887" max="4887" width="25.375" style="247" customWidth="1"/>
    <col min="4888" max="4897" width="4.375" style="247" customWidth="1"/>
    <col min="4898" max="5120" width="9" style="247"/>
    <col min="5121" max="5121" width="4.375" style="247" customWidth="1"/>
    <col min="5122" max="5122" width="5.875" style="247" customWidth="1"/>
    <col min="5123" max="5123" width="3.375" style="247" customWidth="1"/>
    <col min="5124" max="5126" width="5.875" style="247" customWidth="1"/>
    <col min="5127" max="5137" width="4.25" style="247" customWidth="1"/>
    <col min="5138" max="5138" width="4.375" style="247" customWidth="1"/>
    <col min="5139" max="5142" width="5.375" style="247" customWidth="1"/>
    <col min="5143" max="5143" width="25.375" style="247" customWidth="1"/>
    <col min="5144" max="5153" width="4.375" style="247" customWidth="1"/>
    <col min="5154" max="5376" width="9" style="247"/>
    <col min="5377" max="5377" width="4.375" style="247" customWidth="1"/>
    <col min="5378" max="5378" width="5.875" style="247" customWidth="1"/>
    <col min="5379" max="5379" width="3.375" style="247" customWidth="1"/>
    <col min="5380" max="5382" width="5.875" style="247" customWidth="1"/>
    <col min="5383" max="5393" width="4.25" style="247" customWidth="1"/>
    <col min="5394" max="5394" width="4.375" style="247" customWidth="1"/>
    <col min="5395" max="5398" width="5.375" style="247" customWidth="1"/>
    <col min="5399" max="5399" width="25.375" style="247" customWidth="1"/>
    <col min="5400" max="5409" width="4.375" style="247" customWidth="1"/>
    <col min="5410" max="5632" width="9" style="247"/>
    <col min="5633" max="5633" width="4.375" style="247" customWidth="1"/>
    <col min="5634" max="5634" width="5.875" style="247" customWidth="1"/>
    <col min="5635" max="5635" width="3.375" style="247" customWidth="1"/>
    <col min="5636" max="5638" width="5.875" style="247" customWidth="1"/>
    <col min="5639" max="5649" width="4.25" style="247" customWidth="1"/>
    <col min="5650" max="5650" width="4.375" style="247" customWidth="1"/>
    <col min="5651" max="5654" width="5.375" style="247" customWidth="1"/>
    <col min="5655" max="5655" width="25.375" style="247" customWidth="1"/>
    <col min="5656" max="5665" width="4.375" style="247" customWidth="1"/>
    <col min="5666" max="5888" width="9" style="247"/>
    <col min="5889" max="5889" width="4.375" style="247" customWidth="1"/>
    <col min="5890" max="5890" width="5.875" style="247" customWidth="1"/>
    <col min="5891" max="5891" width="3.375" style="247" customWidth="1"/>
    <col min="5892" max="5894" width="5.875" style="247" customWidth="1"/>
    <col min="5895" max="5905" width="4.25" style="247" customWidth="1"/>
    <col min="5906" max="5906" width="4.375" style="247" customWidth="1"/>
    <col min="5907" max="5910" width="5.375" style="247" customWidth="1"/>
    <col min="5911" max="5911" width="25.375" style="247" customWidth="1"/>
    <col min="5912" max="5921" width="4.375" style="247" customWidth="1"/>
    <col min="5922" max="6144" width="9" style="247"/>
    <col min="6145" max="6145" width="4.375" style="247" customWidth="1"/>
    <col min="6146" max="6146" width="5.875" style="247" customWidth="1"/>
    <col min="6147" max="6147" width="3.375" style="247" customWidth="1"/>
    <col min="6148" max="6150" width="5.875" style="247" customWidth="1"/>
    <col min="6151" max="6161" width="4.25" style="247" customWidth="1"/>
    <col min="6162" max="6162" width="4.375" style="247" customWidth="1"/>
    <col min="6163" max="6166" width="5.375" style="247" customWidth="1"/>
    <col min="6167" max="6167" width="25.375" style="247" customWidth="1"/>
    <col min="6168" max="6177" width="4.375" style="247" customWidth="1"/>
    <col min="6178" max="6400" width="9" style="247"/>
    <col min="6401" max="6401" width="4.375" style="247" customWidth="1"/>
    <col min="6402" max="6402" width="5.875" style="247" customWidth="1"/>
    <col min="6403" max="6403" width="3.375" style="247" customWidth="1"/>
    <col min="6404" max="6406" width="5.875" style="247" customWidth="1"/>
    <col min="6407" max="6417" width="4.25" style="247" customWidth="1"/>
    <col min="6418" max="6418" width="4.375" style="247" customWidth="1"/>
    <col min="6419" max="6422" width="5.375" style="247" customWidth="1"/>
    <col min="6423" max="6423" width="25.375" style="247" customWidth="1"/>
    <col min="6424" max="6433" width="4.375" style="247" customWidth="1"/>
    <col min="6434" max="6656" width="9" style="247"/>
    <col min="6657" max="6657" width="4.375" style="247" customWidth="1"/>
    <col min="6658" max="6658" width="5.875" style="247" customWidth="1"/>
    <col min="6659" max="6659" width="3.375" style="247" customWidth="1"/>
    <col min="6660" max="6662" width="5.875" style="247" customWidth="1"/>
    <col min="6663" max="6673" width="4.25" style="247" customWidth="1"/>
    <col min="6674" max="6674" width="4.375" style="247" customWidth="1"/>
    <col min="6675" max="6678" width="5.375" style="247" customWidth="1"/>
    <col min="6679" max="6679" width="25.375" style="247" customWidth="1"/>
    <col min="6680" max="6689" width="4.375" style="247" customWidth="1"/>
    <col min="6690" max="6912" width="9" style="247"/>
    <col min="6913" max="6913" width="4.375" style="247" customWidth="1"/>
    <col min="6914" max="6914" width="5.875" style="247" customWidth="1"/>
    <col min="6915" max="6915" width="3.375" style="247" customWidth="1"/>
    <col min="6916" max="6918" width="5.875" style="247" customWidth="1"/>
    <col min="6919" max="6929" width="4.25" style="247" customWidth="1"/>
    <col min="6930" max="6930" width="4.375" style="247" customWidth="1"/>
    <col min="6931" max="6934" width="5.375" style="247" customWidth="1"/>
    <col min="6935" max="6935" width="25.375" style="247" customWidth="1"/>
    <col min="6936" max="6945" width="4.375" style="247" customWidth="1"/>
    <col min="6946" max="7168" width="9" style="247"/>
    <col min="7169" max="7169" width="4.375" style="247" customWidth="1"/>
    <col min="7170" max="7170" width="5.875" style="247" customWidth="1"/>
    <col min="7171" max="7171" width="3.375" style="247" customWidth="1"/>
    <col min="7172" max="7174" width="5.875" style="247" customWidth="1"/>
    <col min="7175" max="7185" width="4.25" style="247" customWidth="1"/>
    <col min="7186" max="7186" width="4.375" style="247" customWidth="1"/>
    <col min="7187" max="7190" width="5.375" style="247" customWidth="1"/>
    <col min="7191" max="7191" width="25.375" style="247" customWidth="1"/>
    <col min="7192" max="7201" width="4.375" style="247" customWidth="1"/>
    <col min="7202" max="7424" width="9" style="247"/>
    <col min="7425" max="7425" width="4.375" style="247" customWidth="1"/>
    <col min="7426" max="7426" width="5.875" style="247" customWidth="1"/>
    <col min="7427" max="7427" width="3.375" style="247" customWidth="1"/>
    <col min="7428" max="7430" width="5.875" style="247" customWidth="1"/>
    <col min="7431" max="7441" width="4.25" style="247" customWidth="1"/>
    <col min="7442" max="7442" width="4.375" style="247" customWidth="1"/>
    <col min="7443" max="7446" width="5.375" style="247" customWidth="1"/>
    <col min="7447" max="7447" width="25.375" style="247" customWidth="1"/>
    <col min="7448" max="7457" width="4.375" style="247" customWidth="1"/>
    <col min="7458" max="7680" width="9" style="247"/>
    <col min="7681" max="7681" width="4.375" style="247" customWidth="1"/>
    <col min="7682" max="7682" width="5.875" style="247" customWidth="1"/>
    <col min="7683" max="7683" width="3.375" style="247" customWidth="1"/>
    <col min="7684" max="7686" width="5.875" style="247" customWidth="1"/>
    <col min="7687" max="7697" width="4.25" style="247" customWidth="1"/>
    <col min="7698" max="7698" width="4.375" style="247" customWidth="1"/>
    <col min="7699" max="7702" width="5.375" style="247" customWidth="1"/>
    <col min="7703" max="7703" width="25.375" style="247" customWidth="1"/>
    <col min="7704" max="7713" width="4.375" style="247" customWidth="1"/>
    <col min="7714" max="7936" width="9" style="247"/>
    <col min="7937" max="7937" width="4.375" style="247" customWidth="1"/>
    <col min="7938" max="7938" width="5.875" style="247" customWidth="1"/>
    <col min="7939" max="7939" width="3.375" style="247" customWidth="1"/>
    <col min="7940" max="7942" width="5.875" style="247" customWidth="1"/>
    <col min="7943" max="7953" width="4.25" style="247" customWidth="1"/>
    <col min="7954" max="7954" width="4.375" style="247" customWidth="1"/>
    <col min="7955" max="7958" width="5.375" style="247" customWidth="1"/>
    <col min="7959" max="7959" width="25.375" style="247" customWidth="1"/>
    <col min="7960" max="7969" width="4.375" style="247" customWidth="1"/>
    <col min="7970" max="8192" width="9" style="247"/>
    <col min="8193" max="8193" width="4.375" style="247" customWidth="1"/>
    <col min="8194" max="8194" width="5.875" style="247" customWidth="1"/>
    <col min="8195" max="8195" width="3.375" style="247" customWidth="1"/>
    <col min="8196" max="8198" width="5.875" style="247" customWidth="1"/>
    <col min="8199" max="8209" width="4.25" style="247" customWidth="1"/>
    <col min="8210" max="8210" width="4.375" style="247" customWidth="1"/>
    <col min="8211" max="8214" width="5.375" style="247" customWidth="1"/>
    <col min="8215" max="8215" width="25.375" style="247" customWidth="1"/>
    <col min="8216" max="8225" width="4.375" style="247" customWidth="1"/>
    <col min="8226" max="8448" width="9" style="247"/>
    <col min="8449" max="8449" width="4.375" style="247" customWidth="1"/>
    <col min="8450" max="8450" width="5.875" style="247" customWidth="1"/>
    <col min="8451" max="8451" width="3.375" style="247" customWidth="1"/>
    <col min="8452" max="8454" width="5.875" style="247" customWidth="1"/>
    <col min="8455" max="8465" width="4.25" style="247" customWidth="1"/>
    <col min="8466" max="8466" width="4.375" style="247" customWidth="1"/>
    <col min="8467" max="8470" width="5.375" style="247" customWidth="1"/>
    <col min="8471" max="8471" width="25.375" style="247" customWidth="1"/>
    <col min="8472" max="8481" width="4.375" style="247" customWidth="1"/>
    <col min="8482" max="8704" width="9" style="247"/>
    <col min="8705" max="8705" width="4.375" style="247" customWidth="1"/>
    <col min="8706" max="8706" width="5.875" style="247" customWidth="1"/>
    <col min="8707" max="8707" width="3.375" style="247" customWidth="1"/>
    <col min="8708" max="8710" width="5.875" style="247" customWidth="1"/>
    <col min="8711" max="8721" width="4.25" style="247" customWidth="1"/>
    <col min="8722" max="8722" width="4.375" style="247" customWidth="1"/>
    <col min="8723" max="8726" width="5.375" style="247" customWidth="1"/>
    <col min="8727" max="8727" width="25.375" style="247" customWidth="1"/>
    <col min="8728" max="8737" width="4.375" style="247" customWidth="1"/>
    <col min="8738" max="8960" width="9" style="247"/>
    <col min="8961" max="8961" width="4.375" style="247" customWidth="1"/>
    <col min="8962" max="8962" width="5.875" style="247" customWidth="1"/>
    <col min="8963" max="8963" width="3.375" style="247" customWidth="1"/>
    <col min="8964" max="8966" width="5.875" style="247" customWidth="1"/>
    <col min="8967" max="8977" width="4.25" style="247" customWidth="1"/>
    <col min="8978" max="8978" width="4.375" style="247" customWidth="1"/>
    <col min="8979" max="8982" width="5.375" style="247" customWidth="1"/>
    <col min="8983" max="8983" width="25.375" style="247" customWidth="1"/>
    <col min="8984" max="8993" width="4.375" style="247" customWidth="1"/>
    <col min="8994" max="9216" width="9" style="247"/>
    <col min="9217" max="9217" width="4.375" style="247" customWidth="1"/>
    <col min="9218" max="9218" width="5.875" style="247" customWidth="1"/>
    <col min="9219" max="9219" width="3.375" style="247" customWidth="1"/>
    <col min="9220" max="9222" width="5.875" style="247" customWidth="1"/>
    <col min="9223" max="9233" width="4.25" style="247" customWidth="1"/>
    <col min="9234" max="9234" width="4.375" style="247" customWidth="1"/>
    <col min="9235" max="9238" width="5.375" style="247" customWidth="1"/>
    <col min="9239" max="9239" width="25.375" style="247" customWidth="1"/>
    <col min="9240" max="9249" width="4.375" style="247" customWidth="1"/>
    <col min="9250" max="9472" width="9" style="247"/>
    <col min="9473" max="9473" width="4.375" style="247" customWidth="1"/>
    <col min="9474" max="9474" width="5.875" style="247" customWidth="1"/>
    <col min="9475" max="9475" width="3.375" style="247" customWidth="1"/>
    <col min="9476" max="9478" width="5.875" style="247" customWidth="1"/>
    <col min="9479" max="9489" width="4.25" style="247" customWidth="1"/>
    <col min="9490" max="9490" width="4.375" style="247" customWidth="1"/>
    <col min="9491" max="9494" width="5.375" style="247" customWidth="1"/>
    <col min="9495" max="9495" width="25.375" style="247" customWidth="1"/>
    <col min="9496" max="9505" width="4.375" style="247" customWidth="1"/>
    <col min="9506" max="9728" width="9" style="247"/>
    <col min="9729" max="9729" width="4.375" style="247" customWidth="1"/>
    <col min="9730" max="9730" width="5.875" style="247" customWidth="1"/>
    <col min="9731" max="9731" width="3.375" style="247" customWidth="1"/>
    <col min="9732" max="9734" width="5.875" style="247" customWidth="1"/>
    <col min="9735" max="9745" width="4.25" style="247" customWidth="1"/>
    <col min="9746" max="9746" width="4.375" style="247" customWidth="1"/>
    <col min="9747" max="9750" width="5.375" style="247" customWidth="1"/>
    <col min="9751" max="9751" width="25.375" style="247" customWidth="1"/>
    <col min="9752" max="9761" width="4.375" style="247" customWidth="1"/>
    <col min="9762" max="9984" width="9" style="247"/>
    <col min="9985" max="9985" width="4.375" style="247" customWidth="1"/>
    <col min="9986" max="9986" width="5.875" style="247" customWidth="1"/>
    <col min="9987" max="9987" width="3.375" style="247" customWidth="1"/>
    <col min="9988" max="9990" width="5.875" style="247" customWidth="1"/>
    <col min="9991" max="10001" width="4.25" style="247" customWidth="1"/>
    <col min="10002" max="10002" width="4.375" style="247" customWidth="1"/>
    <col min="10003" max="10006" width="5.375" style="247" customWidth="1"/>
    <col min="10007" max="10007" width="25.375" style="247" customWidth="1"/>
    <col min="10008" max="10017" width="4.375" style="247" customWidth="1"/>
    <col min="10018" max="10240" width="9" style="247"/>
    <col min="10241" max="10241" width="4.375" style="247" customWidth="1"/>
    <col min="10242" max="10242" width="5.875" style="247" customWidth="1"/>
    <col min="10243" max="10243" width="3.375" style="247" customWidth="1"/>
    <col min="10244" max="10246" width="5.875" style="247" customWidth="1"/>
    <col min="10247" max="10257" width="4.25" style="247" customWidth="1"/>
    <col min="10258" max="10258" width="4.375" style="247" customWidth="1"/>
    <col min="10259" max="10262" width="5.375" style="247" customWidth="1"/>
    <col min="10263" max="10263" width="25.375" style="247" customWidth="1"/>
    <col min="10264" max="10273" width="4.375" style="247" customWidth="1"/>
    <col min="10274" max="10496" width="9" style="247"/>
    <col min="10497" max="10497" width="4.375" style="247" customWidth="1"/>
    <col min="10498" max="10498" width="5.875" style="247" customWidth="1"/>
    <col min="10499" max="10499" width="3.375" style="247" customWidth="1"/>
    <col min="10500" max="10502" width="5.875" style="247" customWidth="1"/>
    <col min="10503" max="10513" width="4.25" style="247" customWidth="1"/>
    <col min="10514" max="10514" width="4.375" style="247" customWidth="1"/>
    <col min="10515" max="10518" width="5.375" style="247" customWidth="1"/>
    <col min="10519" max="10519" width="25.375" style="247" customWidth="1"/>
    <col min="10520" max="10529" width="4.375" style="247" customWidth="1"/>
    <col min="10530" max="10752" width="9" style="247"/>
    <col min="10753" max="10753" width="4.375" style="247" customWidth="1"/>
    <col min="10754" max="10754" width="5.875" style="247" customWidth="1"/>
    <col min="10755" max="10755" width="3.375" style="247" customWidth="1"/>
    <col min="10756" max="10758" width="5.875" style="247" customWidth="1"/>
    <col min="10759" max="10769" width="4.25" style="247" customWidth="1"/>
    <col min="10770" max="10770" width="4.375" style="247" customWidth="1"/>
    <col min="10771" max="10774" width="5.375" style="247" customWidth="1"/>
    <col min="10775" max="10775" width="25.375" style="247" customWidth="1"/>
    <col min="10776" max="10785" width="4.375" style="247" customWidth="1"/>
    <col min="10786" max="11008" width="9" style="247"/>
    <col min="11009" max="11009" width="4.375" style="247" customWidth="1"/>
    <col min="11010" max="11010" width="5.875" style="247" customWidth="1"/>
    <col min="11011" max="11011" width="3.375" style="247" customWidth="1"/>
    <col min="11012" max="11014" width="5.875" style="247" customWidth="1"/>
    <col min="11015" max="11025" width="4.25" style="247" customWidth="1"/>
    <col min="11026" max="11026" width="4.375" style="247" customWidth="1"/>
    <col min="11027" max="11030" width="5.375" style="247" customWidth="1"/>
    <col min="11031" max="11031" width="25.375" style="247" customWidth="1"/>
    <col min="11032" max="11041" width="4.375" style="247" customWidth="1"/>
    <col min="11042" max="11264" width="9" style="247"/>
    <col min="11265" max="11265" width="4.375" style="247" customWidth="1"/>
    <col min="11266" max="11266" width="5.875" style="247" customWidth="1"/>
    <col min="11267" max="11267" width="3.375" style="247" customWidth="1"/>
    <col min="11268" max="11270" width="5.875" style="247" customWidth="1"/>
    <col min="11271" max="11281" width="4.25" style="247" customWidth="1"/>
    <col min="11282" max="11282" width="4.375" style="247" customWidth="1"/>
    <col min="11283" max="11286" width="5.375" style="247" customWidth="1"/>
    <col min="11287" max="11287" width="25.375" style="247" customWidth="1"/>
    <col min="11288" max="11297" width="4.375" style="247" customWidth="1"/>
    <col min="11298" max="11520" width="9" style="247"/>
    <col min="11521" max="11521" width="4.375" style="247" customWidth="1"/>
    <col min="11522" max="11522" width="5.875" style="247" customWidth="1"/>
    <col min="11523" max="11523" width="3.375" style="247" customWidth="1"/>
    <col min="11524" max="11526" width="5.875" style="247" customWidth="1"/>
    <col min="11527" max="11537" width="4.25" style="247" customWidth="1"/>
    <col min="11538" max="11538" width="4.375" style="247" customWidth="1"/>
    <col min="11539" max="11542" width="5.375" style="247" customWidth="1"/>
    <col min="11543" max="11543" width="25.375" style="247" customWidth="1"/>
    <col min="11544" max="11553" width="4.375" style="247" customWidth="1"/>
    <col min="11554" max="11776" width="9" style="247"/>
    <col min="11777" max="11777" width="4.375" style="247" customWidth="1"/>
    <col min="11778" max="11778" width="5.875" style="247" customWidth="1"/>
    <col min="11779" max="11779" width="3.375" style="247" customWidth="1"/>
    <col min="11780" max="11782" width="5.875" style="247" customWidth="1"/>
    <col min="11783" max="11793" width="4.25" style="247" customWidth="1"/>
    <col min="11794" max="11794" width="4.375" style="247" customWidth="1"/>
    <col min="11795" max="11798" width="5.375" style="247" customWidth="1"/>
    <col min="11799" max="11799" width="25.375" style="247" customWidth="1"/>
    <col min="11800" max="11809" width="4.375" style="247" customWidth="1"/>
    <col min="11810" max="12032" width="9" style="247"/>
    <col min="12033" max="12033" width="4.375" style="247" customWidth="1"/>
    <col min="12034" max="12034" width="5.875" style="247" customWidth="1"/>
    <col min="12035" max="12035" width="3.375" style="247" customWidth="1"/>
    <col min="12036" max="12038" width="5.875" style="247" customWidth="1"/>
    <col min="12039" max="12049" width="4.25" style="247" customWidth="1"/>
    <col min="12050" max="12050" width="4.375" style="247" customWidth="1"/>
    <col min="12051" max="12054" width="5.375" style="247" customWidth="1"/>
    <col min="12055" max="12055" width="25.375" style="247" customWidth="1"/>
    <col min="12056" max="12065" width="4.375" style="247" customWidth="1"/>
    <col min="12066" max="12288" width="9" style="247"/>
    <col min="12289" max="12289" width="4.375" style="247" customWidth="1"/>
    <col min="12290" max="12290" width="5.875" style="247" customWidth="1"/>
    <col min="12291" max="12291" width="3.375" style="247" customWidth="1"/>
    <col min="12292" max="12294" width="5.875" style="247" customWidth="1"/>
    <col min="12295" max="12305" width="4.25" style="247" customWidth="1"/>
    <col min="12306" max="12306" width="4.375" style="247" customWidth="1"/>
    <col min="12307" max="12310" width="5.375" style="247" customWidth="1"/>
    <col min="12311" max="12311" width="25.375" style="247" customWidth="1"/>
    <col min="12312" max="12321" width="4.375" style="247" customWidth="1"/>
    <col min="12322" max="12544" width="9" style="247"/>
    <col min="12545" max="12545" width="4.375" style="247" customWidth="1"/>
    <col min="12546" max="12546" width="5.875" style="247" customWidth="1"/>
    <col min="12547" max="12547" width="3.375" style="247" customWidth="1"/>
    <col min="12548" max="12550" width="5.875" style="247" customWidth="1"/>
    <col min="12551" max="12561" width="4.25" style="247" customWidth="1"/>
    <col min="12562" max="12562" width="4.375" style="247" customWidth="1"/>
    <col min="12563" max="12566" width="5.375" style="247" customWidth="1"/>
    <col min="12567" max="12567" width="25.375" style="247" customWidth="1"/>
    <col min="12568" max="12577" width="4.375" style="247" customWidth="1"/>
    <col min="12578" max="12800" width="9" style="247"/>
    <col min="12801" max="12801" width="4.375" style="247" customWidth="1"/>
    <col min="12802" max="12802" width="5.875" style="247" customWidth="1"/>
    <col min="12803" max="12803" width="3.375" style="247" customWidth="1"/>
    <col min="12804" max="12806" width="5.875" style="247" customWidth="1"/>
    <col min="12807" max="12817" width="4.25" style="247" customWidth="1"/>
    <col min="12818" max="12818" width="4.375" style="247" customWidth="1"/>
    <col min="12819" max="12822" width="5.375" style="247" customWidth="1"/>
    <col min="12823" max="12823" width="25.375" style="247" customWidth="1"/>
    <col min="12824" max="12833" width="4.375" style="247" customWidth="1"/>
    <col min="12834" max="13056" width="9" style="247"/>
    <col min="13057" max="13057" width="4.375" style="247" customWidth="1"/>
    <col min="13058" max="13058" width="5.875" style="247" customWidth="1"/>
    <col min="13059" max="13059" width="3.375" style="247" customWidth="1"/>
    <col min="13060" max="13062" width="5.875" style="247" customWidth="1"/>
    <col min="13063" max="13073" width="4.25" style="247" customWidth="1"/>
    <col min="13074" max="13074" width="4.375" style="247" customWidth="1"/>
    <col min="13075" max="13078" width="5.375" style="247" customWidth="1"/>
    <col min="13079" max="13079" width="25.375" style="247" customWidth="1"/>
    <col min="13080" max="13089" width="4.375" style="247" customWidth="1"/>
    <col min="13090" max="13312" width="9" style="247"/>
    <col min="13313" max="13313" width="4.375" style="247" customWidth="1"/>
    <col min="13314" max="13314" width="5.875" style="247" customWidth="1"/>
    <col min="13315" max="13315" width="3.375" style="247" customWidth="1"/>
    <col min="13316" max="13318" width="5.875" style="247" customWidth="1"/>
    <col min="13319" max="13329" width="4.25" style="247" customWidth="1"/>
    <col min="13330" max="13330" width="4.375" style="247" customWidth="1"/>
    <col min="13331" max="13334" width="5.375" style="247" customWidth="1"/>
    <col min="13335" max="13335" width="25.375" style="247" customWidth="1"/>
    <col min="13336" max="13345" width="4.375" style="247" customWidth="1"/>
    <col min="13346" max="13568" width="9" style="247"/>
    <col min="13569" max="13569" width="4.375" style="247" customWidth="1"/>
    <col min="13570" max="13570" width="5.875" style="247" customWidth="1"/>
    <col min="13571" max="13571" width="3.375" style="247" customWidth="1"/>
    <col min="13572" max="13574" width="5.875" style="247" customWidth="1"/>
    <col min="13575" max="13585" width="4.25" style="247" customWidth="1"/>
    <col min="13586" max="13586" width="4.375" style="247" customWidth="1"/>
    <col min="13587" max="13590" width="5.375" style="247" customWidth="1"/>
    <col min="13591" max="13591" width="25.375" style="247" customWidth="1"/>
    <col min="13592" max="13601" width="4.375" style="247" customWidth="1"/>
    <col min="13602" max="13824" width="9" style="247"/>
    <col min="13825" max="13825" width="4.375" style="247" customWidth="1"/>
    <col min="13826" max="13826" width="5.875" style="247" customWidth="1"/>
    <col min="13827" max="13827" width="3.375" style="247" customWidth="1"/>
    <col min="13828" max="13830" width="5.875" style="247" customWidth="1"/>
    <col min="13831" max="13841" width="4.25" style="247" customWidth="1"/>
    <col min="13842" max="13842" width="4.375" style="247" customWidth="1"/>
    <col min="13843" max="13846" width="5.375" style="247" customWidth="1"/>
    <col min="13847" max="13847" width="25.375" style="247" customWidth="1"/>
    <col min="13848" max="13857" width="4.375" style="247" customWidth="1"/>
    <col min="13858" max="14080" width="9" style="247"/>
    <col min="14081" max="14081" width="4.375" style="247" customWidth="1"/>
    <col min="14082" max="14082" width="5.875" style="247" customWidth="1"/>
    <col min="14083" max="14083" width="3.375" style="247" customWidth="1"/>
    <col min="14084" max="14086" width="5.875" style="247" customWidth="1"/>
    <col min="14087" max="14097" width="4.25" style="247" customWidth="1"/>
    <col min="14098" max="14098" width="4.375" style="247" customWidth="1"/>
    <col min="14099" max="14102" width="5.375" style="247" customWidth="1"/>
    <col min="14103" max="14103" width="25.375" style="247" customWidth="1"/>
    <col min="14104" max="14113" width="4.375" style="247" customWidth="1"/>
    <col min="14114" max="14336" width="9" style="247"/>
    <col min="14337" max="14337" width="4.375" style="247" customWidth="1"/>
    <col min="14338" max="14338" width="5.875" style="247" customWidth="1"/>
    <col min="14339" max="14339" width="3.375" style="247" customWidth="1"/>
    <col min="14340" max="14342" width="5.875" style="247" customWidth="1"/>
    <col min="14343" max="14353" width="4.25" style="247" customWidth="1"/>
    <col min="14354" max="14354" width="4.375" style="247" customWidth="1"/>
    <col min="14355" max="14358" width="5.375" style="247" customWidth="1"/>
    <col min="14359" max="14359" width="25.375" style="247" customWidth="1"/>
    <col min="14360" max="14369" width="4.375" style="247" customWidth="1"/>
    <col min="14370" max="14592" width="9" style="247"/>
    <col min="14593" max="14593" width="4.375" style="247" customWidth="1"/>
    <col min="14594" max="14594" width="5.875" style="247" customWidth="1"/>
    <col min="14595" max="14595" width="3.375" style="247" customWidth="1"/>
    <col min="14596" max="14598" width="5.875" style="247" customWidth="1"/>
    <col min="14599" max="14609" width="4.25" style="247" customWidth="1"/>
    <col min="14610" max="14610" width="4.375" style="247" customWidth="1"/>
    <col min="14611" max="14614" width="5.375" style="247" customWidth="1"/>
    <col min="14615" max="14615" width="25.375" style="247" customWidth="1"/>
    <col min="14616" max="14625" width="4.375" style="247" customWidth="1"/>
    <col min="14626" max="14848" width="9" style="247"/>
    <col min="14849" max="14849" width="4.375" style="247" customWidth="1"/>
    <col min="14850" max="14850" width="5.875" style="247" customWidth="1"/>
    <col min="14851" max="14851" width="3.375" style="247" customWidth="1"/>
    <col min="14852" max="14854" width="5.875" style="247" customWidth="1"/>
    <col min="14855" max="14865" width="4.25" style="247" customWidth="1"/>
    <col min="14866" max="14866" width="4.375" style="247" customWidth="1"/>
    <col min="14867" max="14870" width="5.375" style="247" customWidth="1"/>
    <col min="14871" max="14871" width="25.375" style="247" customWidth="1"/>
    <col min="14872" max="14881" width="4.375" style="247" customWidth="1"/>
    <col min="14882" max="15104" width="9" style="247"/>
    <col min="15105" max="15105" width="4.375" style="247" customWidth="1"/>
    <col min="15106" max="15106" width="5.875" style="247" customWidth="1"/>
    <col min="15107" max="15107" width="3.375" style="247" customWidth="1"/>
    <col min="15108" max="15110" width="5.875" style="247" customWidth="1"/>
    <col min="15111" max="15121" width="4.25" style="247" customWidth="1"/>
    <col min="15122" max="15122" width="4.375" style="247" customWidth="1"/>
    <col min="15123" max="15126" width="5.375" style="247" customWidth="1"/>
    <col min="15127" max="15127" width="25.375" style="247" customWidth="1"/>
    <col min="15128" max="15137" width="4.375" style="247" customWidth="1"/>
    <col min="15138" max="15360" width="9" style="247"/>
    <col min="15361" max="15361" width="4.375" style="247" customWidth="1"/>
    <col min="15362" max="15362" width="5.875" style="247" customWidth="1"/>
    <col min="15363" max="15363" width="3.375" style="247" customWidth="1"/>
    <col min="15364" max="15366" width="5.875" style="247" customWidth="1"/>
    <col min="15367" max="15377" width="4.25" style="247" customWidth="1"/>
    <col min="15378" max="15378" width="4.375" style="247" customWidth="1"/>
    <col min="15379" max="15382" width="5.375" style="247" customWidth="1"/>
    <col min="15383" max="15383" width="25.375" style="247" customWidth="1"/>
    <col min="15384" max="15393" width="4.375" style="247" customWidth="1"/>
    <col min="15394" max="15616" width="9" style="247"/>
    <col min="15617" max="15617" width="4.375" style="247" customWidth="1"/>
    <col min="15618" max="15618" width="5.875" style="247" customWidth="1"/>
    <col min="15619" max="15619" width="3.375" style="247" customWidth="1"/>
    <col min="15620" max="15622" width="5.875" style="247" customWidth="1"/>
    <col min="15623" max="15633" width="4.25" style="247" customWidth="1"/>
    <col min="15634" max="15634" width="4.375" style="247" customWidth="1"/>
    <col min="15635" max="15638" width="5.375" style="247" customWidth="1"/>
    <col min="15639" max="15639" width="25.375" style="247" customWidth="1"/>
    <col min="15640" max="15649" width="4.375" style="247" customWidth="1"/>
    <col min="15650" max="15872" width="9" style="247"/>
    <col min="15873" max="15873" width="4.375" style="247" customWidth="1"/>
    <col min="15874" max="15874" width="5.875" style="247" customWidth="1"/>
    <col min="15875" max="15875" width="3.375" style="247" customWidth="1"/>
    <col min="15876" max="15878" width="5.875" style="247" customWidth="1"/>
    <col min="15879" max="15889" width="4.25" style="247" customWidth="1"/>
    <col min="15890" max="15890" width="4.375" style="247" customWidth="1"/>
    <col min="15891" max="15894" width="5.375" style="247" customWidth="1"/>
    <col min="15895" max="15895" width="25.375" style="247" customWidth="1"/>
    <col min="15896" max="15905" width="4.375" style="247" customWidth="1"/>
    <col min="15906" max="16128" width="9" style="247"/>
    <col min="16129" max="16129" width="4.375" style="247" customWidth="1"/>
    <col min="16130" max="16130" width="5.875" style="247" customWidth="1"/>
    <col min="16131" max="16131" width="3.375" style="247" customWidth="1"/>
    <col min="16132" max="16134" width="5.875" style="247" customWidth="1"/>
    <col min="16135" max="16145" width="4.25" style="247" customWidth="1"/>
    <col min="16146" max="16146" width="4.375" style="247" customWidth="1"/>
    <col min="16147" max="16150" width="5.375" style="247" customWidth="1"/>
    <col min="16151" max="16151" width="25.375" style="247" customWidth="1"/>
    <col min="16152" max="16161" width="4.375" style="247" customWidth="1"/>
    <col min="16162" max="16384" width="9" style="247"/>
  </cols>
  <sheetData>
    <row r="1" spans="1:35" ht="34.5" customHeight="1" thickBot="1">
      <c r="A1" s="518" t="s">
        <v>2</v>
      </c>
      <c r="B1" s="518"/>
      <c r="C1" s="519" t="s">
        <v>395</v>
      </c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20" t="s">
        <v>106</v>
      </c>
      <c r="P1" s="520"/>
      <c r="Q1" s="521">
        <v>1</v>
      </c>
      <c r="R1" s="521"/>
    </row>
    <row r="2" spans="1:35" s="243" customFormat="1" ht="24.75" thickBot="1">
      <c r="A2" s="522" t="s">
        <v>417</v>
      </c>
      <c r="B2" s="522"/>
      <c r="C2" s="522"/>
      <c r="D2" s="522"/>
      <c r="E2" s="407">
        <v>58</v>
      </c>
      <c r="F2" s="523" t="s">
        <v>78</v>
      </c>
      <c r="G2" s="523"/>
      <c r="H2" s="410">
        <v>10000</v>
      </c>
      <c r="I2" s="410"/>
      <c r="J2" s="415" t="s">
        <v>314</v>
      </c>
      <c r="K2" s="415"/>
      <c r="L2" s="416">
        <f>y_bgused</f>
        <v>82000</v>
      </c>
      <c r="M2" s="416"/>
      <c r="N2" s="415" t="s">
        <v>73</v>
      </c>
      <c r="O2" s="415"/>
      <c r="P2" s="524" t="s">
        <v>415</v>
      </c>
      <c r="Q2" s="524"/>
      <c r="R2" s="524"/>
      <c r="S2" s="401" t="s">
        <v>319</v>
      </c>
      <c r="T2" s="315"/>
      <c r="U2" s="400"/>
      <c r="V2" s="400"/>
      <c r="W2" s="242"/>
      <c r="X2" s="242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</row>
    <row r="3" spans="1:35" s="243" customFormat="1" ht="54.75" customHeight="1" thickBot="1">
      <c r="A3" s="423" t="s">
        <v>331</v>
      </c>
      <c r="B3" s="423"/>
      <c r="C3" s="424" t="s">
        <v>396</v>
      </c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5" t="s">
        <v>79</v>
      </c>
      <c r="T3" s="425"/>
      <c r="U3" s="425"/>
      <c r="V3" s="425"/>
      <c r="W3" s="242"/>
      <c r="X3" s="242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</row>
    <row r="4" spans="1:35" s="243" customFormat="1" ht="24">
      <c r="A4" s="426" t="s">
        <v>80</v>
      </c>
      <c r="B4" s="426"/>
      <c r="C4" s="427" t="str">
        <f>TEXT(อนุมัติ!F3,"[$-107041E]d mmm yy;@")</f>
        <v>17 ก.พ. 57</v>
      </c>
      <c r="D4" s="427"/>
      <c r="E4" s="426" t="s">
        <v>81</v>
      </c>
      <c r="F4" s="426"/>
      <c r="G4" s="426"/>
      <c r="H4" s="427" t="str">
        <f>TEXT(อนุมัติ!F19,"[$-107041E]d mmm yy;@")</f>
        <v>1 พ.ค. 57</v>
      </c>
      <c r="I4" s="427"/>
      <c r="J4" s="426" t="s">
        <v>82</v>
      </c>
      <c r="K4" s="426"/>
      <c r="L4" s="426"/>
      <c r="M4" s="426"/>
      <c r="N4" s="427" t="str">
        <f>TEXT(อนุมัติ!F36,"[$-107041E]d mmm yy;@")</f>
        <v>2 พ.ค. 57</v>
      </c>
      <c r="O4" s="427"/>
      <c r="P4" s="417" t="s">
        <v>332</v>
      </c>
      <c r="Q4" s="417"/>
      <c r="R4" s="417"/>
      <c r="S4" s="244"/>
      <c r="T4" s="244"/>
      <c r="U4" s="244"/>
      <c r="V4" s="244"/>
      <c r="W4" s="242"/>
      <c r="X4" s="242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</row>
    <row r="5" spans="1:35" ht="27.75">
      <c r="A5" s="422" t="str">
        <f>"โครงการเพื่อขอ"&amp;x_bgtype&amp;" "&amp;J8</f>
        <v>โครงการเพื่อของบประมาณเงินรายได้ ปี 2558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18" t="s">
        <v>83</v>
      </c>
      <c r="T5" s="418"/>
      <c r="U5" s="418"/>
      <c r="V5" s="418"/>
      <c r="W5" s="245"/>
      <c r="X5" s="246"/>
    </row>
    <row r="6" spans="1:35" s="252" customFormat="1" ht="29.25" customHeight="1">
      <c r="A6" s="419"/>
      <c r="B6" s="419"/>
      <c r="C6" s="419"/>
      <c r="D6" s="248"/>
      <c r="E6" s="249" t="s">
        <v>84</v>
      </c>
      <c r="F6" s="420" t="s">
        <v>397</v>
      </c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18"/>
      <c r="T6" s="418"/>
      <c r="U6" s="418"/>
      <c r="V6" s="418"/>
      <c r="W6" s="250"/>
      <c r="X6" s="251"/>
    </row>
    <row r="7" spans="1:35" s="252" customFormat="1" ht="30.75">
      <c r="A7" s="421" t="s">
        <v>28</v>
      </c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18"/>
      <c r="T7" s="418"/>
      <c r="U7" s="418"/>
      <c r="V7" s="418"/>
      <c r="W7" s="250"/>
      <c r="X7" s="251"/>
    </row>
    <row r="8" spans="1:35" ht="27.75">
      <c r="B8" s="254"/>
      <c r="C8" s="254"/>
      <c r="D8" s="254"/>
      <c r="E8" s="254"/>
      <c r="F8" s="422" t="s">
        <v>85</v>
      </c>
      <c r="G8" s="422"/>
      <c r="H8" s="422"/>
      <c r="I8" s="422"/>
      <c r="J8" s="422" t="str">
        <f>"25"&amp;x_year</f>
        <v>2558</v>
      </c>
      <c r="K8" s="422"/>
      <c r="L8" s="255"/>
      <c r="M8" s="254"/>
      <c r="N8" s="254"/>
      <c r="O8" s="254"/>
      <c r="P8" s="254"/>
      <c r="Q8" s="254"/>
      <c r="R8" s="254"/>
      <c r="S8" s="418"/>
      <c r="T8" s="418"/>
      <c r="U8" s="418"/>
      <c r="V8" s="418"/>
      <c r="W8" s="250"/>
      <c r="X8" s="251"/>
    </row>
    <row r="9" spans="1:35" s="261" customFormat="1" ht="24" customHeight="1">
      <c r="A9" s="256">
        <v>1</v>
      </c>
      <c r="B9" s="257" t="s">
        <v>2</v>
      </c>
      <c r="C9" s="258"/>
      <c r="D9" s="414" t="str">
        <f>x_title</f>
        <v>อบรมนิสิต</v>
      </c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259"/>
      <c r="T9" s="260"/>
      <c r="U9" s="260"/>
      <c r="V9" s="260"/>
      <c r="W9" s="250"/>
      <c r="X9" s="251"/>
    </row>
    <row r="10" spans="1:35" ht="21.75">
      <c r="A10" s="262">
        <v>2</v>
      </c>
      <c r="B10" s="412" t="s">
        <v>86</v>
      </c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28" t="s">
        <v>87</v>
      </c>
      <c r="T10" s="428"/>
      <c r="U10" s="428"/>
      <c r="V10" s="428"/>
      <c r="W10" s="250"/>
      <c r="X10" s="246"/>
    </row>
    <row r="11" spans="1:35" ht="21.75">
      <c r="B11" s="263" t="str">
        <f>IF(S11="x","þ","o")</f>
        <v>þ</v>
      </c>
      <c r="C11" s="264" t="s">
        <v>88</v>
      </c>
      <c r="K11" s="266" t="s">
        <v>89</v>
      </c>
      <c r="S11" s="160" t="s">
        <v>394</v>
      </c>
      <c r="W11" s="250"/>
      <c r="X11" s="251"/>
    </row>
    <row r="12" spans="1:35" ht="21.75">
      <c r="B12" s="263" t="str">
        <f>IF(S12="x","þ","o")</f>
        <v>o</v>
      </c>
      <c r="C12" s="264" t="s">
        <v>90</v>
      </c>
      <c r="S12" s="160"/>
      <c r="W12" s="250"/>
      <c r="X12" s="251"/>
    </row>
    <row r="13" spans="1:35" ht="21.75">
      <c r="B13" s="264" t="s">
        <v>91</v>
      </c>
      <c r="C13" s="268" t="str">
        <f>IF(S13="x","þ","o")</f>
        <v>o</v>
      </c>
      <c r="D13" s="265" t="s">
        <v>92</v>
      </c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160"/>
      <c r="W13" s="250"/>
      <c r="X13" s="251"/>
    </row>
    <row r="14" spans="1:35" ht="21.75">
      <c r="C14" s="268" t="str">
        <f>IF(S14="x","þ","o")</f>
        <v>o</v>
      </c>
      <c r="D14" s="265" t="s">
        <v>93</v>
      </c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160"/>
      <c r="W14" s="250"/>
      <c r="X14" s="251"/>
    </row>
    <row r="15" spans="1:35" ht="21.75">
      <c r="A15" s="262">
        <v>3</v>
      </c>
      <c r="B15" s="412" t="s">
        <v>94</v>
      </c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W15" s="250"/>
      <c r="X15" s="251"/>
    </row>
    <row r="16" spans="1:35" s="270" customFormat="1" ht="120" customHeight="1">
      <c r="B16" s="411" t="s">
        <v>398</v>
      </c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271"/>
      <c r="T16" s="272"/>
      <c r="U16" s="272"/>
      <c r="V16" s="272"/>
      <c r="W16" s="250"/>
      <c r="X16" s="251"/>
    </row>
    <row r="17" spans="1:24" ht="21.75">
      <c r="A17" s="262">
        <v>4</v>
      </c>
      <c r="B17" s="412" t="s">
        <v>95</v>
      </c>
      <c r="C17" s="412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W17" s="250"/>
      <c r="X17" s="251"/>
    </row>
    <row r="18" spans="1:24" ht="24" customHeight="1">
      <c r="B18" s="340">
        <f>IF(ISTEXT(C18),IF(ISNUMBER(B17),B17,4)+0.1,"")</f>
        <v>4.0999999999999996</v>
      </c>
      <c r="C18" s="413" t="s">
        <v>399</v>
      </c>
      <c r="D18" s="413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W18" s="250"/>
      <c r="X18" s="251"/>
    </row>
    <row r="19" spans="1:24" ht="24" customHeight="1">
      <c r="B19" s="340" t="str">
        <f>IF(ISTEXT(C19),IF(ISNUMBER(B18),B18,4)+0.1,"")</f>
        <v/>
      </c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W19" s="273"/>
      <c r="X19" s="251"/>
    </row>
    <row r="20" spans="1:24" ht="24" customHeight="1">
      <c r="A20" s="360"/>
      <c r="B20" s="350" t="str">
        <f>IF(ISTEXT(C20),IF(ISNUMBER(B19),B19,4)+0.1,"")</f>
        <v/>
      </c>
      <c r="C20" s="433"/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3"/>
      <c r="R20" s="433"/>
      <c r="W20" s="250"/>
      <c r="X20" s="251"/>
    </row>
    <row r="21" spans="1:24" ht="24" customHeight="1">
      <c r="A21" s="360"/>
      <c r="B21" s="350" t="str">
        <f>IF(ISTEXT(C21),IF(ISNUMBER(B20),B20,4)+0.1,"")</f>
        <v/>
      </c>
      <c r="C21" s="433"/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W21" s="250"/>
      <c r="X21" s="251"/>
    </row>
    <row r="22" spans="1:24" ht="24" customHeight="1">
      <c r="A22" s="360"/>
      <c r="B22" s="350" t="str">
        <f>IF(ISTEXT(C22),IF(ISNUMBER(B21),B21,4)+0.1,"")</f>
        <v/>
      </c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W22" s="250"/>
      <c r="X22" s="251"/>
    </row>
    <row r="23" spans="1:24" ht="21.75">
      <c r="A23" s="262">
        <v>5</v>
      </c>
      <c r="B23" s="432" t="s">
        <v>393</v>
      </c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2"/>
      <c r="O23" s="432"/>
      <c r="P23" s="432"/>
      <c r="Q23" s="432"/>
      <c r="R23" s="432"/>
      <c r="S23" s="336" t="s">
        <v>361</v>
      </c>
      <c r="T23" s="336" t="s">
        <v>362</v>
      </c>
      <c r="X23" s="251"/>
    </row>
    <row r="24" spans="1:24" s="276" customFormat="1" ht="21.75">
      <c r="A24" s="274"/>
      <c r="B24" s="338" t="str">
        <f>IF(S24="x",$S$23,$T$23)</f>
        <v>þ</v>
      </c>
      <c r="C24" s="264" t="str">
        <f>ST_KU10yrs!A2</f>
        <v>ยุทธศาสตร์ที่ 1 เสริมสร้างวิชาการให้เข้มแข็ง ทันสมัย เพื่อการพัฒนาคุณภาพชีวิต</v>
      </c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361" t="s">
        <v>394</v>
      </c>
      <c r="T24" s="339">
        <f>IF(S24="x",1,"")</f>
        <v>1</v>
      </c>
      <c r="U24" s="337"/>
      <c r="V24" s="272"/>
      <c r="X24" s="251"/>
    </row>
    <row r="25" spans="1:24" s="356" customFormat="1" ht="23.25" customHeight="1">
      <c r="A25" s="351"/>
      <c r="B25" s="338" t="str">
        <f t="shared" ref="B25:B28" si="0">IF(S25="x",$S$23,$T$23)</f>
        <v>o</v>
      </c>
      <c r="C25" s="264" t="str">
        <f>ST_KU10yrs!A8</f>
        <v xml:space="preserve">ยุทธศาสตร์ที่ 2 สร้างองค์ความรู้เพื่อความเป็นเลิศและเพื่อการใช้ประโยชน์ </v>
      </c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62"/>
      <c r="T25" s="352" t="str">
        <f>IF(S25="x",2,"")</f>
        <v/>
      </c>
      <c r="U25" s="353"/>
      <c r="V25" s="353"/>
      <c r="W25" s="354"/>
      <c r="X25" s="355"/>
    </row>
    <row r="26" spans="1:24" s="356" customFormat="1" ht="23.25" customHeight="1">
      <c r="A26" s="351"/>
      <c r="B26" s="338" t="str">
        <f t="shared" si="0"/>
        <v>þ</v>
      </c>
      <c r="C26" s="264" t="str">
        <f>ST_KU10yrs!A13</f>
        <v xml:space="preserve">ยุทธศาสตร์ที่ 3 บริการทางวิชาการเพื่อสังคมและเพื่อการพึ่งพาตนเองได้อย่างยั่งยืน </v>
      </c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55"/>
      <c r="S26" s="362" t="s">
        <v>394</v>
      </c>
      <c r="T26" s="352">
        <f>IF(S26="x",3,"")</f>
        <v>3</v>
      </c>
      <c r="U26" s="353"/>
      <c r="V26" s="353"/>
      <c r="W26" s="354"/>
      <c r="X26" s="355"/>
    </row>
    <row r="27" spans="1:24" s="356" customFormat="1" ht="23.25" customHeight="1">
      <c r="A27" s="351"/>
      <c r="B27" s="338" t="str">
        <f t="shared" si="0"/>
        <v>o</v>
      </c>
      <c r="C27" s="264" t="str">
        <f>ST_KU10yrs!A18</f>
        <v xml:space="preserve">ยุทธศาสตร์ที่ 4 การอนุรักษ์ ฟื้นฟู ทำนุบำรุงศาสนา ศิลปะและวัฒนธรรมไทยเพื่อเชิดชูความเป็นไทยและนำพาสู่สากล  </v>
      </c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62"/>
      <c r="T27" s="352" t="str">
        <f>IF(S27="x",4,"")</f>
        <v/>
      </c>
      <c r="U27" s="353"/>
      <c r="V27" s="353"/>
      <c r="W27" s="354"/>
      <c r="X27" s="355"/>
    </row>
    <row r="28" spans="1:24" s="276" customFormat="1" ht="21.75">
      <c r="A28" s="274"/>
      <c r="B28" s="338" t="str">
        <f t="shared" si="0"/>
        <v>o</v>
      </c>
      <c r="C28" s="264" t="str">
        <f>ST_KU10yrs!A22</f>
        <v xml:space="preserve">ยุทธศาสตร์ที่ 5 ปฏิรูประบบการบริหารองค์กรเพื่อเพิ่มประสิทธิภาพการจัดการและรองรับการเปลี่ยนแปลง   </v>
      </c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361"/>
      <c r="T28" s="352" t="str">
        <f>IF(S28="x",5,"")</f>
        <v/>
      </c>
      <c r="U28" s="272"/>
      <c r="V28" s="272"/>
      <c r="W28" s="317"/>
      <c r="X28" s="251"/>
    </row>
    <row r="29" spans="1:24" s="356" customFormat="1" ht="23.25" customHeight="1">
      <c r="A29" s="351"/>
      <c r="B29" s="338"/>
      <c r="C29" s="264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62"/>
      <c r="T29" s="353" t="str">
        <f t="shared" ref="T29:T32" si="1">IF(S29="x",2,"")</f>
        <v/>
      </c>
      <c r="U29" s="353"/>
      <c r="V29" s="353"/>
      <c r="W29" s="354"/>
      <c r="X29" s="355"/>
    </row>
    <row r="30" spans="1:24" s="356" customFormat="1" ht="23.25" hidden="1" customHeight="1">
      <c r="A30" s="351"/>
      <c r="B30" s="335"/>
      <c r="C30" s="334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62"/>
      <c r="T30" s="353" t="str">
        <f t="shared" si="1"/>
        <v/>
      </c>
      <c r="U30" s="353"/>
      <c r="V30" s="353"/>
      <c r="W30" s="354"/>
      <c r="X30" s="355"/>
    </row>
    <row r="31" spans="1:24" s="356" customFormat="1" ht="23.25" hidden="1" customHeight="1">
      <c r="A31" s="351"/>
      <c r="B31" s="357"/>
      <c r="C31" s="334"/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62"/>
      <c r="T31" s="353" t="str">
        <f t="shared" si="1"/>
        <v/>
      </c>
      <c r="U31" s="353"/>
      <c r="V31" s="353"/>
      <c r="W31" s="354"/>
      <c r="X31" s="355"/>
    </row>
    <row r="32" spans="1:24" s="356" customFormat="1" ht="23.25" hidden="1" customHeight="1">
      <c r="A32" s="351"/>
      <c r="B32" s="357"/>
      <c r="C32" s="334"/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62"/>
      <c r="T32" s="353" t="str">
        <f t="shared" si="1"/>
        <v/>
      </c>
      <c r="U32" s="353"/>
      <c r="V32" s="353"/>
      <c r="W32" s="354"/>
      <c r="X32" s="355"/>
    </row>
    <row r="33" spans="1:24" s="276" customFormat="1" ht="21.75" hidden="1">
      <c r="A33" s="274"/>
      <c r="B33" s="338"/>
      <c r="C33" s="264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361"/>
      <c r="T33" s="339" t="str">
        <f>IF(S33="x",3,"")</f>
        <v/>
      </c>
      <c r="U33" s="272"/>
      <c r="V33" s="272"/>
      <c r="W33" s="317"/>
      <c r="X33" s="251"/>
    </row>
    <row r="34" spans="1:24" s="356" customFormat="1" ht="23.25" hidden="1" customHeight="1">
      <c r="A34" s="351"/>
      <c r="B34" s="335"/>
      <c r="C34" s="334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62"/>
      <c r="T34" s="352" t="str">
        <f t="shared" ref="T34:T36" si="2">IF(S34="x",3,"")</f>
        <v/>
      </c>
      <c r="U34" s="353"/>
      <c r="V34" s="353"/>
      <c r="W34" s="354"/>
      <c r="X34" s="355"/>
    </row>
    <row r="35" spans="1:24" s="356" customFormat="1" ht="23.25" hidden="1" customHeight="1">
      <c r="A35" s="351"/>
      <c r="B35" s="335"/>
      <c r="C35" s="334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62"/>
      <c r="T35" s="352" t="str">
        <f t="shared" si="2"/>
        <v/>
      </c>
      <c r="U35" s="353"/>
      <c r="V35" s="353"/>
      <c r="W35" s="354"/>
      <c r="X35" s="355"/>
    </row>
    <row r="36" spans="1:24" s="356" customFormat="1" ht="23.25" hidden="1" customHeight="1">
      <c r="A36" s="358"/>
      <c r="B36" s="359"/>
      <c r="C36" s="334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62"/>
      <c r="T36" s="352" t="str">
        <f t="shared" si="2"/>
        <v/>
      </c>
      <c r="U36" s="353"/>
      <c r="V36" s="353"/>
      <c r="W36" s="354"/>
      <c r="X36" s="355"/>
    </row>
    <row r="37" spans="1:24" ht="21.75">
      <c r="A37" s="262">
        <v>6</v>
      </c>
      <c r="B37" s="412" t="s">
        <v>97</v>
      </c>
      <c r="C37" s="412"/>
      <c r="D37" s="412"/>
      <c r="E37" s="412"/>
      <c r="F37" s="412"/>
      <c r="G37" s="412"/>
      <c r="H37" s="412"/>
      <c r="I37" s="412"/>
      <c r="J37" s="412"/>
      <c r="K37" s="412"/>
      <c r="L37" s="412"/>
      <c r="M37" s="412"/>
      <c r="N37" s="412"/>
      <c r="O37" s="412"/>
      <c r="P37" s="412"/>
      <c r="Q37" s="412"/>
      <c r="R37" s="412"/>
      <c r="S37" s="277"/>
      <c r="W37" s="250"/>
      <c r="X37" s="251"/>
    </row>
    <row r="38" spans="1:24" s="276" customFormat="1" ht="21.75">
      <c r="A38" s="274"/>
      <c r="B38" s="275"/>
      <c r="C38" s="434" t="str">
        <f>IF(MID(E38,2,1)=" ","องค์ประกอบ","")</f>
        <v/>
      </c>
      <c r="D38" s="434"/>
      <c r="E38" s="413" t="s">
        <v>400</v>
      </c>
      <c r="F38" s="413"/>
      <c r="G38" s="413"/>
      <c r="H38" s="413"/>
      <c r="I38" s="413"/>
      <c r="J38" s="413"/>
      <c r="K38" s="413"/>
      <c r="L38" s="413"/>
      <c r="M38" s="413"/>
      <c r="N38" s="413"/>
      <c r="O38" s="413"/>
      <c r="P38" s="413"/>
      <c r="Q38" s="413"/>
      <c r="R38" s="413"/>
      <c r="S38" s="271"/>
      <c r="T38" s="272"/>
      <c r="U38" s="272"/>
      <c r="V38" s="272"/>
      <c r="W38" s="250"/>
      <c r="X38" s="251"/>
    </row>
    <row r="39" spans="1:24" s="276" customFormat="1" ht="21.75">
      <c r="A39" s="274"/>
      <c r="B39" s="275"/>
      <c r="C39" s="434" t="str">
        <f t="shared" ref="C39:C43" si="3">IF(MID(E39,2,1)=" ","องค์ประกอบ","")</f>
        <v/>
      </c>
      <c r="D39" s="434"/>
      <c r="E39" s="413" t="s">
        <v>401</v>
      </c>
      <c r="F39" s="413"/>
      <c r="G39" s="413"/>
      <c r="H39" s="413"/>
      <c r="I39" s="413"/>
      <c r="J39" s="413"/>
      <c r="K39" s="413"/>
      <c r="L39" s="413"/>
      <c r="M39" s="413"/>
      <c r="N39" s="413"/>
      <c r="O39" s="413"/>
      <c r="P39" s="413"/>
      <c r="Q39" s="413"/>
      <c r="R39" s="413"/>
      <c r="S39" s="271"/>
      <c r="T39" s="272"/>
      <c r="U39" s="272"/>
      <c r="V39" s="272"/>
      <c r="W39" s="250"/>
      <c r="X39" s="251"/>
    </row>
    <row r="40" spans="1:24" s="276" customFormat="1" ht="21.75">
      <c r="A40" s="274"/>
      <c r="B40" s="275"/>
      <c r="C40" s="434" t="str">
        <f t="shared" si="3"/>
        <v/>
      </c>
      <c r="D40" s="434"/>
      <c r="E40" s="413"/>
      <c r="F40" s="413"/>
      <c r="G40" s="413"/>
      <c r="H40" s="413"/>
      <c r="I40" s="413"/>
      <c r="J40" s="413"/>
      <c r="K40" s="413"/>
      <c r="L40" s="413"/>
      <c r="M40" s="413"/>
      <c r="N40" s="413"/>
      <c r="O40" s="413"/>
      <c r="P40" s="413"/>
      <c r="Q40" s="413"/>
      <c r="R40" s="413"/>
      <c r="S40" s="271"/>
      <c r="T40" s="272"/>
      <c r="U40" s="272"/>
      <c r="V40" s="272"/>
      <c r="W40" s="250"/>
      <c r="X40" s="251"/>
    </row>
    <row r="41" spans="1:24" s="276" customFormat="1" ht="21.75">
      <c r="A41" s="274"/>
      <c r="B41" s="275"/>
      <c r="C41" s="434" t="str">
        <f t="shared" si="3"/>
        <v/>
      </c>
      <c r="D41" s="434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271"/>
      <c r="T41" s="272"/>
      <c r="U41" s="272"/>
      <c r="V41" s="272"/>
      <c r="W41" s="250"/>
      <c r="X41" s="251"/>
    </row>
    <row r="42" spans="1:24" s="276" customFormat="1" ht="21.75">
      <c r="A42" s="274"/>
      <c r="B42" s="275"/>
      <c r="C42" s="434" t="str">
        <f t="shared" si="3"/>
        <v/>
      </c>
      <c r="D42" s="434"/>
      <c r="E42" s="413"/>
      <c r="F42" s="413"/>
      <c r="G42" s="413"/>
      <c r="H42" s="413"/>
      <c r="I42" s="413"/>
      <c r="J42" s="413"/>
      <c r="K42" s="413"/>
      <c r="L42" s="413"/>
      <c r="M42" s="413"/>
      <c r="N42" s="413"/>
      <c r="O42" s="413"/>
      <c r="P42" s="413"/>
      <c r="Q42" s="413"/>
      <c r="R42" s="413"/>
      <c r="S42" s="271"/>
      <c r="T42" s="272"/>
      <c r="U42" s="272"/>
      <c r="V42" s="272"/>
      <c r="W42" s="250"/>
      <c r="X42" s="246"/>
    </row>
    <row r="43" spans="1:24" s="276" customFormat="1" ht="29.25" customHeight="1">
      <c r="A43" s="274"/>
      <c r="B43" s="275"/>
      <c r="C43" s="434" t="str">
        <f t="shared" si="3"/>
        <v/>
      </c>
      <c r="D43" s="434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271"/>
      <c r="T43" s="272"/>
      <c r="U43" s="272"/>
      <c r="V43" s="272"/>
      <c r="W43" s="250"/>
      <c r="X43" s="246"/>
    </row>
    <row r="44" spans="1:24" ht="21.75">
      <c r="A44" s="262">
        <v>7</v>
      </c>
      <c r="B44" s="412" t="s">
        <v>3</v>
      </c>
      <c r="C44" s="412"/>
      <c r="D44" s="412"/>
      <c r="E44" s="412"/>
      <c r="F44" s="412"/>
      <c r="G44" s="412"/>
      <c r="H44" s="412"/>
      <c r="I44" s="412"/>
      <c r="J44" s="412"/>
      <c r="K44" s="412"/>
      <c r="L44" s="412"/>
      <c r="M44" s="412"/>
      <c r="N44" s="412"/>
      <c r="O44" s="412"/>
      <c r="P44" s="412"/>
      <c r="Q44" s="412"/>
      <c r="R44" s="412"/>
      <c r="S44" s="277"/>
    </row>
    <row r="45" spans="1:24" ht="26.25" customHeight="1">
      <c r="B45" s="266">
        <f>IF(ISTEXT(C45),IF(ISNUMBER(B44),B44,8)+0.1,"")</f>
        <v>8.1</v>
      </c>
      <c r="C45" s="413" t="s">
        <v>402</v>
      </c>
      <c r="D45" s="413"/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O45" s="434" t="str">
        <f>IF(LEN(C45)&gt;0,"จำนวน","")</f>
        <v>จำนวน</v>
      </c>
      <c r="P45" s="434"/>
      <c r="Q45" s="446">
        <v>50</v>
      </c>
      <c r="R45" s="446"/>
      <c r="X45" s="278"/>
    </row>
    <row r="46" spans="1:24" ht="21.75" customHeight="1">
      <c r="B46" s="266" t="str">
        <f t="shared" ref="B46:B48" si="4">IF(ISTEXT(C46),IF(ISNUMBER(B45),B45,7)+0.1,"")</f>
        <v/>
      </c>
      <c r="C46" s="413"/>
      <c r="D46" s="413"/>
      <c r="E46" s="413"/>
      <c r="F46" s="413"/>
      <c r="G46" s="413"/>
      <c r="H46" s="413"/>
      <c r="I46" s="413"/>
      <c r="J46" s="413"/>
      <c r="K46" s="413"/>
      <c r="L46" s="413"/>
      <c r="M46" s="413"/>
      <c r="N46" s="413"/>
      <c r="O46" s="434" t="str">
        <f t="shared" ref="O46:O48" si="5">IF(LEN(C46)&gt;0,"จำนวน","")</f>
        <v/>
      </c>
      <c r="P46" s="434"/>
      <c r="Q46" s="446"/>
      <c r="R46" s="446"/>
      <c r="X46" s="278"/>
    </row>
    <row r="47" spans="1:24" ht="21.75" customHeight="1">
      <c r="B47" s="266" t="str">
        <f t="shared" si="4"/>
        <v/>
      </c>
      <c r="C47" s="413"/>
      <c r="D47" s="413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34" t="str">
        <f t="shared" si="5"/>
        <v/>
      </c>
      <c r="P47" s="434"/>
      <c r="Q47" s="446"/>
      <c r="R47" s="446"/>
      <c r="X47" s="278"/>
    </row>
    <row r="48" spans="1:24" ht="21.75" customHeight="1">
      <c r="B48" s="266" t="str">
        <f t="shared" si="4"/>
        <v/>
      </c>
      <c r="C48" s="413"/>
      <c r="D48" s="413"/>
      <c r="E48" s="413"/>
      <c r="F48" s="413"/>
      <c r="G48" s="413"/>
      <c r="H48" s="413"/>
      <c r="I48" s="413"/>
      <c r="J48" s="413"/>
      <c r="K48" s="413"/>
      <c r="L48" s="413"/>
      <c r="M48" s="413"/>
      <c r="N48" s="413"/>
      <c r="O48" s="434" t="str">
        <f t="shared" si="5"/>
        <v/>
      </c>
      <c r="P48" s="434"/>
      <c r="Q48" s="446"/>
      <c r="R48" s="446"/>
    </row>
    <row r="49" spans="1:24" ht="22.5" thickBot="1">
      <c r="A49" s="262">
        <v>8</v>
      </c>
      <c r="B49" s="412" t="s">
        <v>98</v>
      </c>
      <c r="C49" s="412"/>
      <c r="D49" s="412"/>
      <c r="E49" s="412"/>
      <c r="F49" s="412"/>
      <c r="G49" s="412"/>
      <c r="H49" s="412"/>
      <c r="I49" s="412"/>
      <c r="J49" s="412"/>
      <c r="K49" s="412"/>
      <c r="L49" s="412"/>
      <c r="M49" s="412"/>
      <c r="N49" s="412"/>
      <c r="O49" s="412"/>
      <c r="P49" s="412"/>
      <c r="Q49" s="412"/>
      <c r="R49" s="412"/>
      <c r="S49" s="277"/>
    </row>
    <row r="50" spans="1:24" ht="22.5" thickBot="1">
      <c r="B50" s="435" t="s">
        <v>99</v>
      </c>
      <c r="C50" s="436"/>
      <c r="D50" s="436"/>
      <c r="E50" s="436"/>
      <c r="F50" s="436"/>
      <c r="G50" s="436"/>
      <c r="H50" s="436"/>
      <c r="I50" s="436"/>
      <c r="J50" s="436"/>
      <c r="K50" s="436"/>
      <c r="L50" s="436"/>
      <c r="M50" s="435" t="s">
        <v>100</v>
      </c>
      <c r="N50" s="436"/>
      <c r="O50" s="436"/>
      <c r="P50" s="436"/>
      <c r="Q50" s="436"/>
      <c r="R50" s="437"/>
    </row>
    <row r="51" spans="1:24" ht="21.75">
      <c r="B51" s="279">
        <f>IF(ISTEXT(C51),IF(ISNUMBER(B50),B50,0)+1,"")</f>
        <v>1</v>
      </c>
      <c r="C51" s="438" t="s">
        <v>403</v>
      </c>
      <c r="D51" s="438"/>
      <c r="E51" s="438"/>
      <c r="F51" s="438"/>
      <c r="G51" s="438"/>
      <c r="H51" s="438"/>
      <c r="I51" s="438"/>
      <c r="J51" s="438"/>
      <c r="K51" s="438"/>
      <c r="L51" s="438"/>
      <c r="M51" s="439">
        <v>80</v>
      </c>
      <c r="N51" s="440"/>
      <c r="O51" s="440"/>
      <c r="P51" s="440"/>
      <c r="Q51" s="440"/>
      <c r="R51" s="441"/>
    </row>
    <row r="52" spans="1:24" ht="21.75">
      <c r="B52" s="280">
        <f t="shared" ref="B52:B54" si="6">IF(ISTEXT(C52),IF(ISNUMBER(B51),B51,0)+1,"")</f>
        <v>2</v>
      </c>
      <c r="C52" s="442" t="s">
        <v>404</v>
      </c>
      <c r="D52" s="442"/>
      <c r="E52" s="442"/>
      <c r="F52" s="442"/>
      <c r="G52" s="442"/>
      <c r="H52" s="442"/>
      <c r="I52" s="442"/>
      <c r="J52" s="442"/>
      <c r="K52" s="442"/>
      <c r="L52" s="442"/>
      <c r="M52" s="443">
        <v>3.51</v>
      </c>
      <c r="N52" s="444"/>
      <c r="O52" s="444"/>
      <c r="P52" s="444"/>
      <c r="Q52" s="444"/>
      <c r="R52" s="445"/>
    </row>
    <row r="53" spans="1:24" ht="21.75">
      <c r="B53" s="280" t="str">
        <f t="shared" si="6"/>
        <v/>
      </c>
      <c r="C53" s="442"/>
      <c r="D53" s="442"/>
      <c r="E53" s="442"/>
      <c r="F53" s="442"/>
      <c r="G53" s="442"/>
      <c r="H53" s="442"/>
      <c r="I53" s="442"/>
      <c r="J53" s="442"/>
      <c r="K53" s="442"/>
      <c r="L53" s="442"/>
      <c r="M53" s="443"/>
      <c r="N53" s="444"/>
      <c r="O53" s="444"/>
      <c r="P53" s="444"/>
      <c r="Q53" s="444"/>
      <c r="R53" s="445"/>
    </row>
    <row r="54" spans="1:24" ht="22.5" thickBot="1">
      <c r="B54" s="281" t="str">
        <f t="shared" si="6"/>
        <v/>
      </c>
      <c r="C54" s="452"/>
      <c r="D54" s="452"/>
      <c r="E54" s="452"/>
      <c r="F54" s="452"/>
      <c r="G54" s="452"/>
      <c r="H54" s="452"/>
      <c r="I54" s="452"/>
      <c r="J54" s="452"/>
      <c r="K54" s="452"/>
      <c r="L54" s="452"/>
      <c r="M54" s="453"/>
      <c r="N54" s="454"/>
      <c r="O54" s="454"/>
      <c r="P54" s="454"/>
      <c r="Q54" s="454"/>
      <c r="R54" s="455"/>
    </row>
    <row r="55" spans="1:24" ht="21.75">
      <c r="A55" s="262">
        <v>9</v>
      </c>
      <c r="B55" s="412" t="s">
        <v>103</v>
      </c>
      <c r="C55" s="412"/>
      <c r="D55" s="412"/>
      <c r="E55" s="412"/>
      <c r="F55" s="412"/>
      <c r="G55" s="412"/>
      <c r="H55" s="412"/>
      <c r="I55" s="412"/>
      <c r="J55" s="412"/>
      <c r="K55" s="412"/>
      <c r="L55" s="412"/>
      <c r="M55" s="412"/>
      <c r="N55" s="412"/>
      <c r="O55" s="412"/>
      <c r="P55" s="412"/>
      <c r="Q55" s="412"/>
      <c r="R55" s="412"/>
      <c r="S55" s="277"/>
    </row>
    <row r="56" spans="1:24" ht="21.75">
      <c r="B56" s="456">
        <v>41671</v>
      </c>
      <c r="C56" s="456"/>
      <c r="D56" s="456"/>
      <c r="E56" s="266" t="s">
        <v>23</v>
      </c>
      <c r="F56" s="456">
        <v>41789</v>
      </c>
      <c r="G56" s="456"/>
      <c r="H56" s="456"/>
      <c r="I56" s="264"/>
      <c r="J56" s="264"/>
      <c r="K56" s="264"/>
      <c r="L56" s="264"/>
      <c r="M56" s="264"/>
      <c r="N56" s="264"/>
      <c r="O56" s="264"/>
      <c r="P56" s="264"/>
      <c r="Q56" s="264"/>
    </row>
    <row r="57" spans="1:24" ht="21.75">
      <c r="A57" s="262">
        <v>10</v>
      </c>
      <c r="B57" s="412" t="s">
        <v>104</v>
      </c>
      <c r="C57" s="412"/>
      <c r="D57" s="412"/>
      <c r="E57" s="412"/>
      <c r="F57" s="412"/>
      <c r="G57" s="412"/>
      <c r="H57" s="412"/>
      <c r="I57" s="412"/>
      <c r="J57" s="412"/>
      <c r="K57" s="412"/>
      <c r="L57" s="412"/>
      <c r="M57" s="412"/>
      <c r="N57" s="412"/>
      <c r="O57" s="412"/>
      <c r="P57" s="412"/>
      <c r="Q57" s="412"/>
      <c r="R57" s="412"/>
      <c r="S57" s="277"/>
    </row>
    <row r="58" spans="1:24" ht="21.75">
      <c r="B58" s="442" t="s">
        <v>405</v>
      </c>
      <c r="C58" s="442"/>
      <c r="D58" s="442"/>
      <c r="E58" s="442"/>
      <c r="F58" s="442"/>
      <c r="G58" s="442"/>
      <c r="H58" s="442"/>
      <c r="I58" s="442"/>
      <c r="J58" s="442"/>
      <c r="K58" s="442"/>
      <c r="L58" s="442"/>
      <c r="M58" s="442"/>
      <c r="N58" s="442"/>
      <c r="O58" s="442"/>
      <c r="P58" s="442"/>
      <c r="Q58" s="442"/>
      <c r="R58" s="442"/>
    </row>
    <row r="59" spans="1:24" ht="22.5" thickBot="1">
      <c r="A59" s="262">
        <v>11</v>
      </c>
      <c r="B59" s="412" t="s">
        <v>105</v>
      </c>
      <c r="C59" s="412"/>
      <c r="D59" s="412"/>
      <c r="E59" s="412"/>
      <c r="F59" s="412"/>
      <c r="G59" s="412"/>
      <c r="H59" s="412"/>
      <c r="I59" s="412"/>
      <c r="J59" s="412"/>
      <c r="K59" s="412"/>
      <c r="L59" s="412"/>
      <c r="M59" s="412"/>
      <c r="N59" s="412"/>
      <c r="O59" s="412"/>
      <c r="P59" s="412"/>
      <c r="Q59" s="412"/>
      <c r="R59" s="412"/>
      <c r="S59" s="277"/>
    </row>
    <row r="60" spans="1:24" s="283" customFormat="1" ht="21.75">
      <c r="A60" s="447" t="s">
        <v>106</v>
      </c>
      <c r="B60" s="449" t="s">
        <v>107</v>
      </c>
      <c r="C60" s="449"/>
      <c r="D60" s="449"/>
      <c r="E60" s="449"/>
      <c r="F60" s="449"/>
      <c r="G60" s="449" t="str">
        <f>"ตารางการปฏิบัติงานปี "&amp;J8</f>
        <v>ตารางการปฏิบัติงานปี 2558</v>
      </c>
      <c r="H60" s="449"/>
      <c r="I60" s="449"/>
      <c r="J60" s="449"/>
      <c r="K60" s="449"/>
      <c r="L60" s="449"/>
      <c r="M60" s="449"/>
      <c r="N60" s="449"/>
      <c r="O60" s="449"/>
      <c r="P60" s="449"/>
      <c r="Q60" s="449"/>
      <c r="R60" s="451"/>
      <c r="S60" s="259"/>
      <c r="T60" s="260"/>
      <c r="U60" s="260"/>
      <c r="V60" s="260"/>
      <c r="W60" s="282"/>
      <c r="X60" s="264"/>
    </row>
    <row r="61" spans="1:24" s="283" customFormat="1" ht="22.5" thickBot="1">
      <c r="A61" s="448"/>
      <c r="B61" s="450"/>
      <c r="C61" s="450"/>
      <c r="D61" s="450"/>
      <c r="E61" s="450"/>
      <c r="F61" s="450"/>
      <c r="G61" s="284" t="s">
        <v>108</v>
      </c>
      <c r="H61" s="284" t="s">
        <v>109</v>
      </c>
      <c r="I61" s="284" t="s">
        <v>110</v>
      </c>
      <c r="J61" s="284" t="s">
        <v>111</v>
      </c>
      <c r="K61" s="284" t="s">
        <v>112</v>
      </c>
      <c r="L61" s="284" t="s">
        <v>113</v>
      </c>
      <c r="M61" s="284" t="s">
        <v>114</v>
      </c>
      <c r="N61" s="284" t="s">
        <v>115</v>
      </c>
      <c r="O61" s="284" t="s">
        <v>116</v>
      </c>
      <c r="P61" s="284" t="s">
        <v>117</v>
      </c>
      <c r="Q61" s="284" t="s">
        <v>118</v>
      </c>
      <c r="R61" s="285" t="s">
        <v>119</v>
      </c>
      <c r="S61" s="467" t="s">
        <v>120</v>
      </c>
      <c r="T61" s="468"/>
      <c r="U61" s="468"/>
      <c r="V61" s="468"/>
      <c r="W61" s="282"/>
      <c r="X61" s="264"/>
    </row>
    <row r="62" spans="1:24" s="283" customFormat="1" ht="22.5" hidden="1" thickBot="1">
      <c r="A62" s="286"/>
      <c r="B62" s="469"/>
      <c r="C62" s="470"/>
      <c r="D62" s="470"/>
      <c r="E62" s="470"/>
      <c r="F62" s="471"/>
      <c r="G62" s="287">
        <v>10</v>
      </c>
      <c r="H62" s="287">
        <v>11</v>
      </c>
      <c r="I62" s="287">
        <v>12</v>
      </c>
      <c r="J62" s="287">
        <v>13</v>
      </c>
      <c r="K62" s="287">
        <v>14</v>
      </c>
      <c r="L62" s="287">
        <v>15</v>
      </c>
      <c r="M62" s="287">
        <v>16</v>
      </c>
      <c r="N62" s="287">
        <v>17</v>
      </c>
      <c r="O62" s="287">
        <v>18</v>
      </c>
      <c r="P62" s="287">
        <v>19</v>
      </c>
      <c r="Q62" s="287">
        <v>20</v>
      </c>
      <c r="R62" s="288">
        <v>21</v>
      </c>
      <c r="S62" s="289" t="s">
        <v>121</v>
      </c>
      <c r="T62" s="289" t="s">
        <v>122</v>
      </c>
      <c r="U62" s="260"/>
      <c r="V62" s="260"/>
      <c r="W62" s="282"/>
      <c r="X62" s="264"/>
    </row>
    <row r="63" spans="1:24" s="295" customFormat="1" ht="22.5" customHeight="1">
      <c r="A63" s="290">
        <f>IF(ISTEXT(B63),IF(ISNUMBER(A61),A61,0)+1,"")</f>
        <v>1</v>
      </c>
      <c r="B63" s="472" t="s">
        <v>296</v>
      </c>
      <c r="C63" s="472"/>
      <c r="D63" s="472"/>
      <c r="E63" s="472"/>
      <c r="F63" s="472"/>
      <c r="G63" s="291" t="str">
        <f>IF(AND($U63&lt;G$62,$V63&gt;G$62),"¾¾",IF(AND($U63=G$62,$V63=G$62),"¬®",IF($U63=G$62,"¬¾",IF($V63=G$62,"¾®",""))))</f>
        <v/>
      </c>
      <c r="H63" s="291" t="str">
        <f t="shared" ref="H63:R71" si="7">IF(AND($U63&lt;H$62,$V63&gt;H$62),"¾¾",IF(AND($U63=H$62,$V63=H$62),"¬®",IF($U63=H$62,"¬¾",IF($V63=H$62,"¾®",""))))</f>
        <v/>
      </c>
      <c r="I63" s="291" t="str">
        <f t="shared" si="7"/>
        <v/>
      </c>
      <c r="J63" s="291" t="str">
        <f t="shared" si="7"/>
        <v/>
      </c>
      <c r="K63" s="291" t="str">
        <f t="shared" si="7"/>
        <v>¬®</v>
      </c>
      <c r="L63" s="291" t="str">
        <f t="shared" si="7"/>
        <v/>
      </c>
      <c r="M63" s="291" t="str">
        <f t="shared" si="7"/>
        <v/>
      </c>
      <c r="N63" s="291" t="str">
        <f t="shared" si="7"/>
        <v/>
      </c>
      <c r="O63" s="291" t="str">
        <f t="shared" si="7"/>
        <v/>
      </c>
      <c r="P63" s="291" t="str">
        <f t="shared" si="7"/>
        <v/>
      </c>
      <c r="Q63" s="291" t="str">
        <f t="shared" si="7"/>
        <v/>
      </c>
      <c r="R63" s="292" t="str">
        <f t="shared" si="7"/>
        <v/>
      </c>
      <c r="S63" s="161">
        <v>2</v>
      </c>
      <c r="T63" s="161">
        <v>2</v>
      </c>
      <c r="U63" s="293">
        <f>IF(ISNUMBER(S63),IF(S63&gt;=10,S63,S63+12),"")</f>
        <v>14</v>
      </c>
      <c r="V63" s="293">
        <f>IF(ISNUMBER(T63),IF(T63&gt;=10,T63,T63+12),"")</f>
        <v>14</v>
      </c>
      <c r="W63" s="294"/>
      <c r="X63" s="264"/>
    </row>
    <row r="64" spans="1:24" s="295" customFormat="1" ht="22.5" customHeight="1">
      <c r="A64" s="296">
        <f t="shared" ref="A64:A71" si="8">IF(ISTEXT(B64),IF(ISNUMBER(A63),A63,0)+1,"")</f>
        <v>2</v>
      </c>
      <c r="B64" s="460" t="s">
        <v>406</v>
      </c>
      <c r="C64" s="461"/>
      <c r="D64" s="461"/>
      <c r="E64" s="461"/>
      <c r="F64" s="462"/>
      <c r="G64" s="297" t="str">
        <f t="shared" ref="G64:G71" si="9">IF(AND($U64&lt;G$62,$V64&gt;G$62),"¾¾",IF(AND($U64=G$62,$V64=G$62),"¬®",IF($U64=G$62,"¬¾",IF($V64=G$62,"¾®",""))))</f>
        <v/>
      </c>
      <c r="H64" s="297" t="str">
        <f t="shared" si="7"/>
        <v/>
      </c>
      <c r="I64" s="297" t="str">
        <f t="shared" si="7"/>
        <v/>
      </c>
      <c r="J64" s="297" t="str">
        <f t="shared" si="7"/>
        <v/>
      </c>
      <c r="K64" s="297" t="str">
        <f t="shared" si="7"/>
        <v/>
      </c>
      <c r="L64" s="297" t="str">
        <f t="shared" si="7"/>
        <v>¬®</v>
      </c>
      <c r="M64" s="297" t="str">
        <f t="shared" si="7"/>
        <v/>
      </c>
      <c r="N64" s="297" t="str">
        <f t="shared" si="7"/>
        <v/>
      </c>
      <c r="O64" s="297" t="str">
        <f t="shared" si="7"/>
        <v/>
      </c>
      <c r="P64" s="297" t="str">
        <f t="shared" si="7"/>
        <v/>
      </c>
      <c r="Q64" s="297" t="str">
        <f t="shared" si="7"/>
        <v/>
      </c>
      <c r="R64" s="298" t="str">
        <f t="shared" si="7"/>
        <v/>
      </c>
      <c r="S64" s="161">
        <v>3</v>
      </c>
      <c r="T64" s="161">
        <v>3</v>
      </c>
      <c r="U64" s="293">
        <f t="shared" ref="U64:U71" si="10">IF(ISNUMBER(S64),IF(S64&gt;=10,S64,S64+12),"")</f>
        <v>15</v>
      </c>
      <c r="V64" s="293">
        <f t="shared" ref="V64:V71" si="11">IF(ISNUMBER(T64),IF(T64&gt;=10,T64,T64+12),"")</f>
        <v>15</v>
      </c>
      <c r="W64" s="294"/>
      <c r="X64" s="264"/>
    </row>
    <row r="65" spans="1:24" s="295" customFormat="1" ht="22.5" customHeight="1">
      <c r="A65" s="296">
        <f t="shared" si="8"/>
        <v>3</v>
      </c>
      <c r="B65" s="460" t="s">
        <v>407</v>
      </c>
      <c r="C65" s="461"/>
      <c r="D65" s="461"/>
      <c r="E65" s="461"/>
      <c r="F65" s="462"/>
      <c r="G65" s="297" t="str">
        <f t="shared" si="9"/>
        <v/>
      </c>
      <c r="H65" s="297" t="str">
        <f t="shared" si="7"/>
        <v/>
      </c>
      <c r="I65" s="297" t="str">
        <f t="shared" si="7"/>
        <v/>
      </c>
      <c r="J65" s="297" t="str">
        <f t="shared" si="7"/>
        <v/>
      </c>
      <c r="K65" s="297" t="str">
        <f t="shared" si="7"/>
        <v/>
      </c>
      <c r="L65" s="297" t="str">
        <f t="shared" si="7"/>
        <v>¬¾</v>
      </c>
      <c r="M65" s="297" t="str">
        <f t="shared" si="7"/>
        <v>¾®</v>
      </c>
      <c r="N65" s="297" t="str">
        <f t="shared" si="7"/>
        <v/>
      </c>
      <c r="O65" s="297" t="str">
        <f t="shared" si="7"/>
        <v/>
      </c>
      <c r="P65" s="297" t="str">
        <f t="shared" si="7"/>
        <v/>
      </c>
      <c r="Q65" s="297" t="str">
        <f t="shared" si="7"/>
        <v/>
      </c>
      <c r="R65" s="298" t="str">
        <f t="shared" si="7"/>
        <v/>
      </c>
      <c r="S65" s="161">
        <v>3</v>
      </c>
      <c r="T65" s="161">
        <v>4</v>
      </c>
      <c r="U65" s="293">
        <f t="shared" si="10"/>
        <v>15</v>
      </c>
      <c r="V65" s="293">
        <f t="shared" si="11"/>
        <v>16</v>
      </c>
      <c r="W65" s="294"/>
      <c r="X65" s="264"/>
    </row>
    <row r="66" spans="1:24" s="295" customFormat="1" ht="22.5" customHeight="1">
      <c r="A66" s="296" t="str">
        <f t="shared" si="8"/>
        <v/>
      </c>
      <c r="B66" s="460"/>
      <c r="C66" s="461"/>
      <c r="D66" s="461"/>
      <c r="E66" s="461"/>
      <c r="F66" s="462"/>
      <c r="G66" s="297" t="str">
        <f t="shared" si="9"/>
        <v/>
      </c>
      <c r="H66" s="297" t="str">
        <f t="shared" si="7"/>
        <v/>
      </c>
      <c r="I66" s="297" t="str">
        <f t="shared" si="7"/>
        <v/>
      </c>
      <c r="J66" s="297" t="str">
        <f t="shared" si="7"/>
        <v/>
      </c>
      <c r="K66" s="297" t="str">
        <f t="shared" si="7"/>
        <v/>
      </c>
      <c r="L66" s="297" t="str">
        <f t="shared" si="7"/>
        <v/>
      </c>
      <c r="M66" s="297" t="str">
        <f t="shared" si="7"/>
        <v/>
      </c>
      <c r="N66" s="297" t="str">
        <f t="shared" si="7"/>
        <v/>
      </c>
      <c r="O66" s="297" t="str">
        <f t="shared" si="7"/>
        <v/>
      </c>
      <c r="P66" s="297" t="str">
        <f t="shared" si="7"/>
        <v/>
      </c>
      <c r="Q66" s="297" t="str">
        <f t="shared" si="7"/>
        <v/>
      </c>
      <c r="R66" s="298" t="str">
        <f t="shared" si="7"/>
        <v/>
      </c>
      <c r="S66" s="161"/>
      <c r="T66" s="161"/>
      <c r="U66" s="293" t="str">
        <f t="shared" si="10"/>
        <v/>
      </c>
      <c r="V66" s="293" t="str">
        <f t="shared" si="11"/>
        <v/>
      </c>
      <c r="W66" s="294"/>
      <c r="X66" s="264"/>
    </row>
    <row r="67" spans="1:24" s="295" customFormat="1" ht="22.5" customHeight="1">
      <c r="A67" s="299" t="str">
        <f t="shared" si="8"/>
        <v/>
      </c>
      <c r="B67" s="457"/>
      <c r="C67" s="458"/>
      <c r="D67" s="458"/>
      <c r="E67" s="458"/>
      <c r="F67" s="459"/>
      <c r="G67" s="300" t="str">
        <f t="shared" si="9"/>
        <v/>
      </c>
      <c r="H67" s="300" t="str">
        <f t="shared" si="7"/>
        <v/>
      </c>
      <c r="I67" s="300" t="str">
        <f t="shared" si="7"/>
        <v/>
      </c>
      <c r="J67" s="300" t="str">
        <f t="shared" si="7"/>
        <v/>
      </c>
      <c r="K67" s="300" t="str">
        <f t="shared" si="7"/>
        <v/>
      </c>
      <c r="L67" s="300" t="str">
        <f t="shared" si="7"/>
        <v/>
      </c>
      <c r="M67" s="300" t="str">
        <f t="shared" si="7"/>
        <v/>
      </c>
      <c r="N67" s="300" t="str">
        <f t="shared" si="7"/>
        <v/>
      </c>
      <c r="O67" s="300" t="str">
        <f t="shared" si="7"/>
        <v/>
      </c>
      <c r="P67" s="300" t="str">
        <f t="shared" si="7"/>
        <v/>
      </c>
      <c r="Q67" s="300" t="str">
        <f t="shared" si="7"/>
        <v/>
      </c>
      <c r="R67" s="301" t="str">
        <f t="shared" si="7"/>
        <v/>
      </c>
      <c r="S67" s="161"/>
      <c r="T67" s="161"/>
      <c r="U67" s="293" t="str">
        <f t="shared" si="10"/>
        <v/>
      </c>
      <c r="V67" s="293" t="str">
        <f t="shared" si="11"/>
        <v/>
      </c>
      <c r="W67" s="294"/>
      <c r="X67" s="264"/>
    </row>
    <row r="68" spans="1:24" s="295" customFormat="1" ht="22.5" customHeight="1">
      <c r="A68" s="296" t="str">
        <f t="shared" si="8"/>
        <v/>
      </c>
      <c r="B68" s="460"/>
      <c r="C68" s="461"/>
      <c r="D68" s="461"/>
      <c r="E68" s="461"/>
      <c r="F68" s="462"/>
      <c r="G68" s="297" t="str">
        <f t="shared" si="9"/>
        <v/>
      </c>
      <c r="H68" s="297" t="str">
        <f t="shared" si="7"/>
        <v/>
      </c>
      <c r="I68" s="297" t="str">
        <f t="shared" si="7"/>
        <v/>
      </c>
      <c r="J68" s="297" t="str">
        <f t="shared" si="7"/>
        <v/>
      </c>
      <c r="K68" s="297" t="str">
        <f t="shared" si="7"/>
        <v/>
      </c>
      <c r="L68" s="297" t="str">
        <f t="shared" si="7"/>
        <v/>
      </c>
      <c r="M68" s="297" t="str">
        <f t="shared" si="7"/>
        <v/>
      </c>
      <c r="N68" s="297" t="str">
        <f t="shared" si="7"/>
        <v/>
      </c>
      <c r="O68" s="297" t="str">
        <f t="shared" si="7"/>
        <v/>
      </c>
      <c r="P68" s="297" t="str">
        <f t="shared" si="7"/>
        <v/>
      </c>
      <c r="Q68" s="297" t="str">
        <f t="shared" si="7"/>
        <v/>
      </c>
      <c r="R68" s="298" t="str">
        <f t="shared" si="7"/>
        <v/>
      </c>
      <c r="S68" s="161"/>
      <c r="T68" s="161"/>
      <c r="U68" s="293" t="str">
        <f t="shared" si="10"/>
        <v/>
      </c>
      <c r="V68" s="293" t="str">
        <f t="shared" si="11"/>
        <v/>
      </c>
      <c r="W68" s="294"/>
      <c r="X68" s="264"/>
    </row>
    <row r="69" spans="1:24" s="295" customFormat="1" ht="22.5" customHeight="1">
      <c r="A69" s="296" t="str">
        <f t="shared" si="8"/>
        <v/>
      </c>
      <c r="B69" s="460"/>
      <c r="C69" s="461"/>
      <c r="D69" s="461"/>
      <c r="E69" s="461"/>
      <c r="F69" s="462"/>
      <c r="G69" s="297" t="str">
        <f t="shared" si="9"/>
        <v/>
      </c>
      <c r="H69" s="297" t="str">
        <f t="shared" si="7"/>
        <v/>
      </c>
      <c r="I69" s="297" t="str">
        <f t="shared" si="7"/>
        <v/>
      </c>
      <c r="J69" s="297" t="str">
        <f t="shared" si="7"/>
        <v/>
      </c>
      <c r="K69" s="297" t="str">
        <f t="shared" si="7"/>
        <v/>
      </c>
      <c r="L69" s="297" t="str">
        <f t="shared" si="7"/>
        <v/>
      </c>
      <c r="M69" s="297" t="str">
        <f t="shared" si="7"/>
        <v/>
      </c>
      <c r="N69" s="297" t="str">
        <f t="shared" si="7"/>
        <v/>
      </c>
      <c r="O69" s="297" t="str">
        <f t="shared" si="7"/>
        <v/>
      </c>
      <c r="P69" s="297" t="str">
        <f t="shared" si="7"/>
        <v/>
      </c>
      <c r="Q69" s="297" t="str">
        <f t="shared" si="7"/>
        <v/>
      </c>
      <c r="R69" s="298" t="str">
        <f t="shared" si="7"/>
        <v/>
      </c>
      <c r="S69" s="161"/>
      <c r="T69" s="161"/>
      <c r="U69" s="293" t="str">
        <f t="shared" si="10"/>
        <v/>
      </c>
      <c r="V69" s="293" t="str">
        <f t="shared" si="11"/>
        <v/>
      </c>
      <c r="W69" s="294"/>
      <c r="X69" s="264"/>
    </row>
    <row r="70" spans="1:24" s="295" customFormat="1" ht="22.5" customHeight="1">
      <c r="A70" s="296" t="str">
        <f t="shared" si="8"/>
        <v/>
      </c>
      <c r="B70" s="460"/>
      <c r="C70" s="461"/>
      <c r="D70" s="461"/>
      <c r="E70" s="461"/>
      <c r="F70" s="462"/>
      <c r="G70" s="297" t="str">
        <f t="shared" si="9"/>
        <v/>
      </c>
      <c r="H70" s="297" t="str">
        <f t="shared" si="7"/>
        <v/>
      </c>
      <c r="I70" s="297" t="str">
        <f t="shared" si="7"/>
        <v/>
      </c>
      <c r="J70" s="297" t="str">
        <f t="shared" si="7"/>
        <v/>
      </c>
      <c r="K70" s="297" t="str">
        <f t="shared" si="7"/>
        <v/>
      </c>
      <c r="L70" s="297" t="str">
        <f t="shared" si="7"/>
        <v/>
      </c>
      <c r="M70" s="297" t="str">
        <f t="shared" si="7"/>
        <v/>
      </c>
      <c r="N70" s="297" t="str">
        <f t="shared" si="7"/>
        <v/>
      </c>
      <c r="O70" s="297" t="str">
        <f t="shared" si="7"/>
        <v/>
      </c>
      <c r="P70" s="297" t="str">
        <f t="shared" si="7"/>
        <v/>
      </c>
      <c r="Q70" s="297" t="str">
        <f t="shared" si="7"/>
        <v/>
      </c>
      <c r="R70" s="298" t="str">
        <f t="shared" si="7"/>
        <v/>
      </c>
      <c r="S70" s="161"/>
      <c r="T70" s="161"/>
      <c r="U70" s="293" t="str">
        <f t="shared" si="10"/>
        <v/>
      </c>
      <c r="V70" s="293" t="str">
        <f t="shared" si="11"/>
        <v/>
      </c>
      <c r="W70" s="294"/>
      <c r="X70" s="264"/>
    </row>
    <row r="71" spans="1:24" s="295" customFormat="1" ht="22.5" customHeight="1" thickBot="1">
      <c r="A71" s="302" t="str">
        <f t="shared" si="8"/>
        <v/>
      </c>
      <c r="B71" s="463"/>
      <c r="C71" s="464"/>
      <c r="D71" s="464"/>
      <c r="E71" s="464"/>
      <c r="F71" s="465"/>
      <c r="G71" s="303" t="str">
        <f t="shared" si="9"/>
        <v/>
      </c>
      <c r="H71" s="303" t="str">
        <f t="shared" si="7"/>
        <v/>
      </c>
      <c r="I71" s="303" t="str">
        <f t="shared" si="7"/>
        <v/>
      </c>
      <c r="J71" s="303" t="str">
        <f t="shared" si="7"/>
        <v/>
      </c>
      <c r="K71" s="303" t="str">
        <f t="shared" si="7"/>
        <v/>
      </c>
      <c r="L71" s="303" t="str">
        <f t="shared" si="7"/>
        <v/>
      </c>
      <c r="M71" s="303" t="str">
        <f t="shared" si="7"/>
        <v/>
      </c>
      <c r="N71" s="303" t="str">
        <f t="shared" si="7"/>
        <v/>
      </c>
      <c r="O71" s="303" t="str">
        <f t="shared" si="7"/>
        <v/>
      </c>
      <c r="P71" s="303" t="str">
        <f t="shared" si="7"/>
        <v/>
      </c>
      <c r="Q71" s="303" t="str">
        <f t="shared" si="7"/>
        <v/>
      </c>
      <c r="R71" s="304" t="str">
        <f t="shared" si="7"/>
        <v/>
      </c>
      <c r="S71" s="161"/>
      <c r="T71" s="161"/>
      <c r="U71" s="293" t="str">
        <f t="shared" si="10"/>
        <v/>
      </c>
      <c r="V71" s="293" t="str">
        <f t="shared" si="11"/>
        <v/>
      </c>
      <c r="W71" s="294"/>
      <c r="X71" s="264"/>
    </row>
    <row r="72" spans="1:24" s="295" customFormat="1" ht="11.25" customHeight="1">
      <c r="A72" s="332"/>
      <c r="B72" s="363"/>
      <c r="C72" s="363"/>
      <c r="D72" s="363"/>
      <c r="E72" s="363"/>
      <c r="F72" s="363"/>
      <c r="G72" s="333"/>
      <c r="H72" s="333"/>
      <c r="I72" s="333"/>
      <c r="J72" s="333"/>
      <c r="K72" s="333"/>
      <c r="L72" s="333"/>
      <c r="M72" s="333"/>
      <c r="N72" s="333"/>
      <c r="O72" s="333"/>
      <c r="P72" s="333"/>
      <c r="Q72" s="333"/>
      <c r="R72" s="333"/>
      <c r="S72" s="293"/>
      <c r="T72" s="293"/>
      <c r="U72" s="293"/>
      <c r="V72" s="293"/>
      <c r="W72" s="294"/>
      <c r="X72" s="264"/>
    </row>
    <row r="73" spans="1:24" ht="21.75">
      <c r="A73" s="262">
        <v>12</v>
      </c>
      <c r="B73" s="412" t="s">
        <v>96</v>
      </c>
      <c r="C73" s="412"/>
      <c r="D73" s="412"/>
      <c r="E73" s="412"/>
      <c r="F73" s="412"/>
      <c r="G73" s="412"/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W73" s="341"/>
      <c r="X73" s="251"/>
    </row>
    <row r="74" spans="1:24" ht="21" customHeight="1">
      <c r="B74" s="431" t="s">
        <v>408</v>
      </c>
      <c r="C74" s="431"/>
      <c r="D74" s="431"/>
      <c r="E74" s="431"/>
      <c r="F74" s="431"/>
      <c r="G74" s="431"/>
      <c r="H74" s="431"/>
      <c r="I74" s="431"/>
      <c r="J74" s="431"/>
      <c r="K74" s="431"/>
      <c r="L74" s="431"/>
      <c r="M74" s="431"/>
      <c r="N74" s="431"/>
      <c r="O74" s="431"/>
      <c r="P74" s="431"/>
      <c r="Q74" s="431"/>
      <c r="R74" s="431"/>
      <c r="W74" s="250"/>
      <c r="X74" s="251"/>
    </row>
    <row r="75" spans="1:24" s="261" customFormat="1" ht="22.5" thickBot="1">
      <c r="A75" s="256">
        <v>13</v>
      </c>
      <c r="B75" s="466" t="s">
        <v>127</v>
      </c>
      <c r="C75" s="466"/>
      <c r="D75" s="466"/>
      <c r="E75" s="466"/>
      <c r="F75" s="466"/>
      <c r="G75" s="466"/>
      <c r="H75" s="466"/>
      <c r="I75" s="466"/>
      <c r="J75" s="466"/>
      <c r="K75" s="466"/>
      <c r="L75" s="466"/>
      <c r="M75" s="466"/>
      <c r="N75" s="466"/>
      <c r="O75" s="466"/>
      <c r="P75" s="466"/>
      <c r="Q75" s="466"/>
      <c r="R75" s="466"/>
      <c r="S75" s="305"/>
      <c r="T75" s="260"/>
      <c r="U75" s="260"/>
      <c r="V75" s="260"/>
      <c r="W75" s="258"/>
      <c r="X75" s="258"/>
    </row>
    <row r="76" spans="1:24" ht="22.5" thickBot="1">
      <c r="B76" s="479" t="s">
        <v>128</v>
      </c>
      <c r="C76" s="480"/>
      <c r="D76" s="480"/>
      <c r="E76" s="480"/>
      <c r="F76" s="480"/>
      <c r="G76" s="480"/>
      <c r="H76" s="480"/>
      <c r="I76" s="481" t="s">
        <v>78</v>
      </c>
      <c r="J76" s="480"/>
      <c r="K76" s="482"/>
      <c r="L76" s="480" t="s">
        <v>129</v>
      </c>
      <c r="M76" s="480"/>
      <c r="N76" s="480"/>
      <c r="O76" s="480"/>
      <c r="P76" s="480"/>
      <c r="Q76" s="483"/>
    </row>
    <row r="77" spans="1:24" ht="21.75">
      <c r="B77" s="484" t="s">
        <v>130</v>
      </c>
      <c r="C77" s="485"/>
      <c r="D77" s="485"/>
      <c r="E77" s="485"/>
      <c r="F77" s="485"/>
      <c r="G77" s="485"/>
      <c r="H77" s="485"/>
      <c r="I77" s="486"/>
      <c r="J77" s="487"/>
      <c r="K77" s="488"/>
      <c r="L77" s="489"/>
      <c r="M77" s="489"/>
      <c r="N77" s="489"/>
      <c r="O77" s="489"/>
      <c r="P77" s="489"/>
      <c r="Q77" s="490"/>
    </row>
    <row r="78" spans="1:24" ht="21.75">
      <c r="B78" s="473" t="s">
        <v>131</v>
      </c>
      <c r="C78" s="474"/>
      <c r="D78" s="474"/>
      <c r="E78" s="474"/>
      <c r="F78" s="474"/>
      <c r="G78" s="474"/>
      <c r="H78" s="474"/>
      <c r="I78" s="475"/>
      <c r="J78" s="476"/>
      <c r="K78" s="476"/>
      <c r="L78" s="477"/>
      <c r="M78" s="477"/>
      <c r="N78" s="477"/>
      <c r="O78" s="477"/>
      <c r="P78" s="477"/>
      <c r="Q78" s="478"/>
    </row>
    <row r="79" spans="1:24" ht="21.75">
      <c r="B79" s="473" t="s">
        <v>132</v>
      </c>
      <c r="C79" s="474"/>
      <c r="D79" s="474"/>
      <c r="E79" s="474"/>
      <c r="F79" s="474"/>
      <c r="G79" s="474"/>
      <c r="H79" s="474"/>
      <c r="I79" s="475"/>
      <c r="J79" s="476"/>
      <c r="K79" s="476"/>
      <c r="L79" s="477"/>
      <c r="M79" s="477"/>
      <c r="N79" s="477"/>
      <c r="O79" s="477"/>
      <c r="P79" s="477"/>
      <c r="Q79" s="478"/>
    </row>
    <row r="80" spans="1:24" ht="21.75">
      <c r="B80" s="491" t="s">
        <v>133</v>
      </c>
      <c r="C80" s="492"/>
      <c r="D80" s="492"/>
      <c r="E80" s="492"/>
      <c r="F80" s="492"/>
      <c r="G80" s="492"/>
      <c r="H80" s="492"/>
      <c r="I80" s="475"/>
      <c r="J80" s="476"/>
      <c r="K80" s="476"/>
      <c r="L80" s="477"/>
      <c r="M80" s="477"/>
      <c r="N80" s="477"/>
      <c r="O80" s="477"/>
      <c r="P80" s="477"/>
      <c r="Q80" s="478"/>
    </row>
    <row r="81" spans="2:17" ht="21.75">
      <c r="B81" s="473" t="s">
        <v>134</v>
      </c>
      <c r="C81" s="474"/>
      <c r="D81" s="474"/>
      <c r="E81" s="474"/>
      <c r="F81" s="474"/>
      <c r="G81" s="474"/>
      <c r="H81" s="474"/>
      <c r="I81" s="475"/>
      <c r="J81" s="476"/>
      <c r="K81" s="476"/>
      <c r="L81" s="477"/>
      <c r="M81" s="477"/>
      <c r="N81" s="477"/>
      <c r="O81" s="477"/>
      <c r="P81" s="477"/>
      <c r="Q81" s="478"/>
    </row>
    <row r="82" spans="2:17" ht="21" customHeight="1">
      <c r="B82" s="493" t="s">
        <v>271</v>
      </c>
      <c r="C82" s="500"/>
      <c r="D82" s="500"/>
      <c r="E82" s="500"/>
      <c r="F82" s="500"/>
      <c r="G82" s="500"/>
      <c r="H82" s="501"/>
      <c r="I82" s="496">
        <v>1000</v>
      </c>
      <c r="J82" s="497"/>
      <c r="K82" s="497"/>
      <c r="L82" s="498" t="s">
        <v>409</v>
      </c>
      <c r="M82" s="498"/>
      <c r="N82" s="498"/>
      <c r="O82" s="498"/>
      <c r="P82" s="498"/>
      <c r="Q82" s="499"/>
    </row>
    <row r="83" spans="2:17" ht="21" customHeight="1">
      <c r="B83" s="493"/>
      <c r="C83" s="494"/>
      <c r="D83" s="494"/>
      <c r="E83" s="494"/>
      <c r="F83" s="494"/>
      <c r="G83" s="494"/>
      <c r="H83" s="495"/>
      <c r="I83" s="496"/>
      <c r="J83" s="497"/>
      <c r="K83" s="497"/>
      <c r="L83" s="498"/>
      <c r="M83" s="498"/>
      <c r="N83" s="498"/>
      <c r="O83" s="498"/>
      <c r="P83" s="498"/>
      <c r="Q83" s="499"/>
    </row>
    <row r="84" spans="2:17" ht="21" customHeight="1">
      <c r="B84" s="493"/>
      <c r="C84" s="494"/>
      <c r="D84" s="494"/>
      <c r="E84" s="494"/>
      <c r="F84" s="494"/>
      <c r="G84" s="494"/>
      <c r="H84" s="495"/>
      <c r="I84" s="496"/>
      <c r="J84" s="497"/>
      <c r="K84" s="497"/>
      <c r="L84" s="498"/>
      <c r="M84" s="498"/>
      <c r="N84" s="498"/>
      <c r="O84" s="498"/>
      <c r="P84" s="498"/>
      <c r="Q84" s="499"/>
    </row>
    <row r="85" spans="2:17" ht="21" customHeight="1">
      <c r="B85" s="493"/>
      <c r="C85" s="494"/>
      <c r="D85" s="494"/>
      <c r="E85" s="494"/>
      <c r="F85" s="494"/>
      <c r="G85" s="494"/>
      <c r="H85" s="495"/>
      <c r="I85" s="496"/>
      <c r="J85" s="497"/>
      <c r="K85" s="497"/>
      <c r="L85" s="498"/>
      <c r="M85" s="498"/>
      <c r="N85" s="498"/>
      <c r="O85" s="498"/>
      <c r="P85" s="498"/>
      <c r="Q85" s="499"/>
    </row>
    <row r="86" spans="2:17" ht="21" customHeight="1">
      <c r="B86" s="493"/>
      <c r="C86" s="494"/>
      <c r="D86" s="494"/>
      <c r="E86" s="494"/>
      <c r="F86" s="494"/>
      <c r="G86" s="494"/>
      <c r="H86" s="495"/>
      <c r="I86" s="496"/>
      <c r="J86" s="497"/>
      <c r="K86" s="497"/>
      <c r="L86" s="498"/>
      <c r="M86" s="498"/>
      <c r="N86" s="498"/>
      <c r="O86" s="498"/>
      <c r="P86" s="498"/>
      <c r="Q86" s="499"/>
    </row>
    <row r="87" spans="2:17" ht="21" customHeight="1">
      <c r="B87" s="493"/>
      <c r="C87" s="494"/>
      <c r="D87" s="494"/>
      <c r="E87" s="494"/>
      <c r="F87" s="494"/>
      <c r="G87" s="494"/>
      <c r="H87" s="495"/>
      <c r="I87" s="496"/>
      <c r="J87" s="497"/>
      <c r="K87" s="497"/>
      <c r="L87" s="498"/>
      <c r="M87" s="498"/>
      <c r="N87" s="498"/>
      <c r="O87" s="498"/>
      <c r="P87" s="498"/>
      <c r="Q87" s="499"/>
    </row>
    <row r="88" spans="2:17" ht="21" customHeight="1">
      <c r="B88" s="493"/>
      <c r="C88" s="494"/>
      <c r="D88" s="494"/>
      <c r="E88" s="494"/>
      <c r="F88" s="494"/>
      <c r="G88" s="494"/>
      <c r="H88" s="495"/>
      <c r="I88" s="496"/>
      <c r="J88" s="497"/>
      <c r="K88" s="497"/>
      <c r="L88" s="498"/>
      <c r="M88" s="498"/>
      <c r="N88" s="498"/>
      <c r="O88" s="498"/>
      <c r="P88" s="498"/>
      <c r="Q88" s="499"/>
    </row>
    <row r="89" spans="2:17" ht="21" customHeight="1">
      <c r="B89" s="493"/>
      <c r="C89" s="494"/>
      <c r="D89" s="494"/>
      <c r="E89" s="494"/>
      <c r="F89" s="494"/>
      <c r="G89" s="494"/>
      <c r="H89" s="495"/>
      <c r="I89" s="496"/>
      <c r="J89" s="497"/>
      <c r="K89" s="497"/>
      <c r="L89" s="498"/>
      <c r="M89" s="498"/>
      <c r="N89" s="498"/>
      <c r="O89" s="498"/>
      <c r="P89" s="498"/>
      <c r="Q89" s="499"/>
    </row>
    <row r="90" spans="2:17" ht="21.75">
      <c r="B90" s="473" t="s">
        <v>136</v>
      </c>
      <c r="C90" s="474"/>
      <c r="D90" s="474"/>
      <c r="E90" s="474"/>
      <c r="F90" s="474"/>
      <c r="G90" s="474"/>
      <c r="H90" s="474"/>
      <c r="I90" s="475"/>
      <c r="J90" s="476"/>
      <c r="K90" s="476"/>
      <c r="L90" s="477"/>
      <c r="M90" s="477"/>
      <c r="N90" s="477"/>
      <c r="O90" s="477"/>
      <c r="P90" s="477"/>
      <c r="Q90" s="478"/>
    </row>
    <row r="91" spans="2:17" ht="21" customHeight="1">
      <c r="B91" s="493" t="s">
        <v>328</v>
      </c>
      <c r="C91" s="494"/>
      <c r="D91" s="494"/>
      <c r="E91" s="494"/>
      <c r="F91" s="494"/>
      <c r="G91" s="494"/>
      <c r="H91" s="494"/>
      <c r="I91" s="496">
        <f>50*2*50</f>
        <v>5000</v>
      </c>
      <c r="J91" s="497"/>
      <c r="K91" s="497"/>
      <c r="L91" s="498" t="s">
        <v>410</v>
      </c>
      <c r="M91" s="498"/>
      <c r="N91" s="498"/>
      <c r="O91" s="498"/>
      <c r="P91" s="498"/>
      <c r="Q91" s="499"/>
    </row>
    <row r="92" spans="2:17" ht="21" customHeight="1">
      <c r="B92" s="493"/>
      <c r="C92" s="494"/>
      <c r="D92" s="494"/>
      <c r="E92" s="494"/>
      <c r="F92" s="494"/>
      <c r="G92" s="494"/>
      <c r="H92" s="494"/>
      <c r="I92" s="496"/>
      <c r="J92" s="497"/>
      <c r="K92" s="497"/>
      <c r="L92" s="498"/>
      <c r="M92" s="498"/>
      <c r="N92" s="498"/>
      <c r="O92" s="498"/>
      <c r="P92" s="498"/>
      <c r="Q92" s="499"/>
    </row>
    <row r="93" spans="2:17" ht="21" customHeight="1">
      <c r="B93" s="493"/>
      <c r="C93" s="494"/>
      <c r="D93" s="494"/>
      <c r="E93" s="494"/>
      <c r="F93" s="494"/>
      <c r="G93" s="494"/>
      <c r="H93" s="494"/>
      <c r="I93" s="496"/>
      <c r="J93" s="497"/>
      <c r="K93" s="497"/>
      <c r="L93" s="498"/>
      <c r="M93" s="498"/>
      <c r="N93" s="498"/>
      <c r="O93" s="498"/>
      <c r="P93" s="498"/>
      <c r="Q93" s="499"/>
    </row>
    <row r="94" spans="2:17" ht="21" customHeight="1">
      <c r="B94" s="493"/>
      <c r="C94" s="494"/>
      <c r="D94" s="494"/>
      <c r="E94" s="494"/>
      <c r="F94" s="494"/>
      <c r="G94" s="494"/>
      <c r="H94" s="494"/>
      <c r="I94" s="496"/>
      <c r="J94" s="497"/>
      <c r="K94" s="497"/>
      <c r="L94" s="498"/>
      <c r="M94" s="498"/>
      <c r="N94" s="498"/>
      <c r="O94" s="498"/>
      <c r="P94" s="498"/>
      <c r="Q94" s="499"/>
    </row>
    <row r="95" spans="2:17" ht="21" customHeight="1">
      <c r="B95" s="502"/>
      <c r="C95" s="503"/>
      <c r="D95" s="503"/>
      <c r="E95" s="503"/>
      <c r="F95" s="503"/>
      <c r="G95" s="503"/>
      <c r="H95" s="503"/>
      <c r="I95" s="504"/>
      <c r="J95" s="505"/>
      <c r="K95" s="505"/>
      <c r="L95" s="506"/>
      <c r="M95" s="506"/>
      <c r="N95" s="506"/>
      <c r="O95" s="506"/>
      <c r="P95" s="506"/>
      <c r="Q95" s="507"/>
    </row>
    <row r="96" spans="2:17" ht="21" customHeight="1">
      <c r="B96" s="502"/>
      <c r="C96" s="503"/>
      <c r="D96" s="503"/>
      <c r="E96" s="503"/>
      <c r="F96" s="503"/>
      <c r="G96" s="503"/>
      <c r="H96" s="503"/>
      <c r="I96" s="504"/>
      <c r="J96" s="505"/>
      <c r="K96" s="505"/>
      <c r="L96" s="506"/>
      <c r="M96" s="506"/>
      <c r="N96" s="506"/>
      <c r="O96" s="506"/>
      <c r="P96" s="506"/>
      <c r="Q96" s="507"/>
    </row>
    <row r="97" spans="2:17" ht="21" customHeight="1">
      <c r="B97" s="502"/>
      <c r="C97" s="503"/>
      <c r="D97" s="503"/>
      <c r="E97" s="503"/>
      <c r="F97" s="503"/>
      <c r="G97" s="503"/>
      <c r="H97" s="503"/>
      <c r="I97" s="504"/>
      <c r="J97" s="505"/>
      <c r="K97" s="505"/>
      <c r="L97" s="506"/>
      <c r="M97" s="506"/>
      <c r="N97" s="506"/>
      <c r="O97" s="506"/>
      <c r="P97" s="506"/>
      <c r="Q97" s="507"/>
    </row>
    <row r="98" spans="2:17" ht="21" customHeight="1">
      <c r="B98" s="502"/>
      <c r="C98" s="503"/>
      <c r="D98" s="503"/>
      <c r="E98" s="503"/>
      <c r="F98" s="503"/>
      <c r="G98" s="503"/>
      <c r="H98" s="503"/>
      <c r="I98" s="504"/>
      <c r="J98" s="505"/>
      <c r="K98" s="505"/>
      <c r="L98" s="506"/>
      <c r="M98" s="506"/>
      <c r="N98" s="506"/>
      <c r="O98" s="506"/>
      <c r="P98" s="506"/>
      <c r="Q98" s="507"/>
    </row>
    <row r="99" spans="2:17" ht="21" customHeight="1">
      <c r="B99" s="502"/>
      <c r="C99" s="503"/>
      <c r="D99" s="503"/>
      <c r="E99" s="503"/>
      <c r="F99" s="503"/>
      <c r="G99" s="503"/>
      <c r="H99" s="503"/>
      <c r="I99" s="504"/>
      <c r="J99" s="505"/>
      <c r="K99" s="505"/>
      <c r="L99" s="506"/>
      <c r="M99" s="506"/>
      <c r="N99" s="506"/>
      <c r="O99" s="506"/>
      <c r="P99" s="506"/>
      <c r="Q99" s="507"/>
    </row>
    <row r="100" spans="2:17" ht="21" customHeight="1">
      <c r="B100" s="502"/>
      <c r="C100" s="503"/>
      <c r="D100" s="503"/>
      <c r="E100" s="503"/>
      <c r="F100" s="503"/>
      <c r="G100" s="503"/>
      <c r="H100" s="503"/>
      <c r="I100" s="504"/>
      <c r="J100" s="505"/>
      <c r="K100" s="505"/>
      <c r="L100" s="506"/>
      <c r="M100" s="506"/>
      <c r="N100" s="506"/>
      <c r="O100" s="506"/>
      <c r="P100" s="506"/>
      <c r="Q100" s="507"/>
    </row>
    <row r="101" spans="2:17" ht="21" customHeight="1">
      <c r="B101" s="502"/>
      <c r="C101" s="503"/>
      <c r="D101" s="503"/>
      <c r="E101" s="503"/>
      <c r="F101" s="503"/>
      <c r="G101" s="503"/>
      <c r="H101" s="503"/>
      <c r="I101" s="504"/>
      <c r="J101" s="505"/>
      <c r="K101" s="505"/>
      <c r="L101" s="506"/>
      <c r="M101" s="506"/>
      <c r="N101" s="506"/>
      <c r="O101" s="506"/>
      <c r="P101" s="506"/>
      <c r="Q101" s="507"/>
    </row>
    <row r="102" spans="2:17" ht="21.75">
      <c r="B102" s="473" t="s">
        <v>137</v>
      </c>
      <c r="C102" s="474"/>
      <c r="D102" s="474"/>
      <c r="E102" s="474"/>
      <c r="F102" s="474"/>
      <c r="G102" s="474"/>
      <c r="H102" s="474"/>
      <c r="I102" s="475"/>
      <c r="J102" s="476"/>
      <c r="K102" s="476"/>
      <c r="L102" s="477"/>
      <c r="M102" s="477"/>
      <c r="N102" s="477"/>
      <c r="O102" s="477"/>
      <c r="P102" s="477"/>
      <c r="Q102" s="478"/>
    </row>
    <row r="103" spans="2:17" ht="21" customHeight="1">
      <c r="B103" s="493" t="s">
        <v>138</v>
      </c>
      <c r="C103" s="494"/>
      <c r="D103" s="494"/>
      <c r="E103" s="494"/>
      <c r="F103" s="494"/>
      <c r="G103" s="494"/>
      <c r="H103" s="494"/>
      <c r="I103" s="496">
        <v>4500</v>
      </c>
      <c r="J103" s="497"/>
      <c r="K103" s="497"/>
      <c r="L103" s="498" t="s">
        <v>411</v>
      </c>
      <c r="M103" s="498"/>
      <c r="N103" s="498"/>
      <c r="O103" s="498"/>
      <c r="P103" s="498"/>
      <c r="Q103" s="499"/>
    </row>
    <row r="104" spans="2:17" ht="21" customHeight="1">
      <c r="B104" s="493"/>
      <c r="C104" s="494"/>
      <c r="D104" s="494"/>
      <c r="E104" s="494"/>
      <c r="F104" s="494"/>
      <c r="G104" s="494"/>
      <c r="H104" s="494"/>
      <c r="I104" s="496"/>
      <c r="J104" s="497"/>
      <c r="K104" s="497"/>
      <c r="L104" s="498"/>
      <c r="M104" s="498"/>
      <c r="N104" s="498"/>
      <c r="O104" s="498"/>
      <c r="P104" s="498"/>
      <c r="Q104" s="499"/>
    </row>
    <row r="105" spans="2:17" ht="21" customHeight="1">
      <c r="B105" s="493"/>
      <c r="C105" s="494"/>
      <c r="D105" s="494"/>
      <c r="E105" s="494"/>
      <c r="F105" s="494"/>
      <c r="G105" s="494"/>
      <c r="H105" s="494"/>
      <c r="I105" s="496"/>
      <c r="J105" s="497"/>
      <c r="K105" s="497"/>
      <c r="L105" s="498"/>
      <c r="M105" s="498"/>
      <c r="N105" s="498"/>
      <c r="O105" s="498"/>
      <c r="P105" s="498"/>
      <c r="Q105" s="499"/>
    </row>
    <row r="106" spans="2:17" ht="21" customHeight="1">
      <c r="B106" s="493"/>
      <c r="C106" s="494"/>
      <c r="D106" s="494"/>
      <c r="E106" s="494"/>
      <c r="F106" s="494"/>
      <c r="G106" s="494"/>
      <c r="H106" s="494"/>
      <c r="I106" s="496"/>
      <c r="J106" s="497"/>
      <c r="K106" s="497"/>
      <c r="L106" s="498"/>
      <c r="M106" s="498"/>
      <c r="N106" s="498"/>
      <c r="O106" s="498"/>
      <c r="P106" s="498"/>
      <c r="Q106" s="499"/>
    </row>
    <row r="107" spans="2:17" ht="21" customHeight="1">
      <c r="B107" s="493"/>
      <c r="C107" s="494"/>
      <c r="D107" s="494"/>
      <c r="E107" s="494"/>
      <c r="F107" s="494"/>
      <c r="G107" s="494"/>
      <c r="H107" s="494"/>
      <c r="I107" s="496"/>
      <c r="J107" s="497"/>
      <c r="K107" s="497"/>
      <c r="L107" s="498"/>
      <c r="M107" s="498"/>
      <c r="N107" s="498"/>
      <c r="O107" s="498"/>
      <c r="P107" s="498"/>
      <c r="Q107" s="499"/>
    </row>
    <row r="108" spans="2:17" ht="21" customHeight="1">
      <c r="B108" s="493"/>
      <c r="C108" s="494"/>
      <c r="D108" s="494"/>
      <c r="E108" s="494"/>
      <c r="F108" s="494"/>
      <c r="G108" s="494"/>
      <c r="H108" s="494"/>
      <c r="I108" s="496"/>
      <c r="J108" s="497"/>
      <c r="K108" s="497"/>
      <c r="L108" s="498"/>
      <c r="M108" s="498"/>
      <c r="N108" s="498"/>
      <c r="O108" s="498"/>
      <c r="P108" s="498"/>
      <c r="Q108" s="499"/>
    </row>
    <row r="109" spans="2:17" ht="21" customHeight="1">
      <c r="B109" s="493"/>
      <c r="C109" s="494"/>
      <c r="D109" s="494"/>
      <c r="E109" s="494"/>
      <c r="F109" s="494"/>
      <c r="G109" s="494"/>
      <c r="H109" s="494"/>
      <c r="I109" s="496"/>
      <c r="J109" s="497"/>
      <c r="K109" s="497"/>
      <c r="L109" s="498"/>
      <c r="M109" s="498"/>
      <c r="N109" s="498"/>
      <c r="O109" s="498"/>
      <c r="P109" s="498"/>
      <c r="Q109" s="499"/>
    </row>
    <row r="110" spans="2:17" ht="21" customHeight="1">
      <c r="B110" s="493"/>
      <c r="C110" s="494"/>
      <c r="D110" s="494"/>
      <c r="E110" s="494"/>
      <c r="F110" s="494"/>
      <c r="G110" s="494"/>
      <c r="H110" s="494"/>
      <c r="I110" s="496"/>
      <c r="J110" s="497"/>
      <c r="K110" s="497"/>
      <c r="L110" s="498"/>
      <c r="M110" s="498"/>
      <c r="N110" s="498"/>
      <c r="O110" s="498"/>
      <c r="P110" s="498"/>
      <c r="Q110" s="499"/>
    </row>
    <row r="111" spans="2:17" ht="21" customHeight="1">
      <c r="B111" s="493"/>
      <c r="C111" s="494"/>
      <c r="D111" s="494"/>
      <c r="E111" s="494"/>
      <c r="F111" s="494"/>
      <c r="G111" s="494"/>
      <c r="H111" s="494"/>
      <c r="I111" s="496"/>
      <c r="J111" s="497"/>
      <c r="K111" s="497"/>
      <c r="L111" s="498"/>
      <c r="M111" s="498"/>
      <c r="N111" s="498"/>
      <c r="O111" s="498"/>
      <c r="P111" s="498"/>
      <c r="Q111" s="499"/>
    </row>
    <row r="112" spans="2:17" ht="21" customHeight="1">
      <c r="B112" s="493"/>
      <c r="C112" s="494"/>
      <c r="D112" s="494"/>
      <c r="E112" s="494"/>
      <c r="F112" s="494"/>
      <c r="G112" s="494"/>
      <c r="H112" s="494"/>
      <c r="I112" s="496"/>
      <c r="J112" s="497"/>
      <c r="K112" s="497"/>
      <c r="L112" s="498"/>
      <c r="M112" s="498"/>
      <c r="N112" s="498"/>
      <c r="O112" s="498"/>
      <c r="P112" s="498"/>
      <c r="Q112" s="499"/>
    </row>
    <row r="113" spans="1:23" ht="21" customHeight="1">
      <c r="B113" s="493"/>
      <c r="C113" s="494"/>
      <c r="D113" s="494"/>
      <c r="E113" s="494"/>
      <c r="F113" s="494"/>
      <c r="G113" s="494"/>
      <c r="H113" s="494"/>
      <c r="I113" s="496"/>
      <c r="J113" s="497"/>
      <c r="K113" s="497"/>
      <c r="L113" s="498"/>
      <c r="M113" s="498"/>
      <c r="N113" s="498"/>
      <c r="O113" s="498"/>
      <c r="P113" s="498"/>
      <c r="Q113" s="499"/>
    </row>
    <row r="114" spans="1:23" ht="21" customHeight="1">
      <c r="B114" s="493"/>
      <c r="C114" s="494"/>
      <c r="D114" s="494"/>
      <c r="E114" s="494"/>
      <c r="F114" s="494"/>
      <c r="G114" s="494"/>
      <c r="H114" s="494"/>
      <c r="I114" s="496"/>
      <c r="J114" s="497"/>
      <c r="K114" s="497"/>
      <c r="L114" s="498"/>
      <c r="M114" s="498"/>
      <c r="N114" s="498"/>
      <c r="O114" s="498"/>
      <c r="P114" s="498"/>
      <c r="Q114" s="499"/>
    </row>
    <row r="115" spans="1:23" ht="21.75">
      <c r="B115" s="491" t="s">
        <v>140</v>
      </c>
      <c r="C115" s="492"/>
      <c r="D115" s="492"/>
      <c r="E115" s="492"/>
      <c r="F115" s="492"/>
      <c r="G115" s="492"/>
      <c r="H115" s="492"/>
      <c r="I115" s="475"/>
      <c r="J115" s="476"/>
      <c r="K115" s="476"/>
      <c r="L115" s="477"/>
      <c r="M115" s="477"/>
      <c r="N115" s="477"/>
      <c r="O115" s="477"/>
      <c r="P115" s="477"/>
      <c r="Q115" s="478"/>
    </row>
    <row r="116" spans="1:23" ht="21.75">
      <c r="B116" s="473" t="s">
        <v>141</v>
      </c>
      <c r="C116" s="474"/>
      <c r="D116" s="474"/>
      <c r="E116" s="474"/>
      <c r="F116" s="474"/>
      <c r="G116" s="474"/>
      <c r="H116" s="474"/>
      <c r="I116" s="475"/>
      <c r="J116" s="476"/>
      <c r="K116" s="476"/>
      <c r="L116" s="477"/>
      <c r="M116" s="477"/>
      <c r="N116" s="477"/>
      <c r="O116" s="477"/>
      <c r="P116" s="477"/>
      <c r="Q116" s="478"/>
    </row>
    <row r="117" spans="1:23" ht="21.75">
      <c r="B117" s="473" t="s">
        <v>142</v>
      </c>
      <c r="C117" s="474"/>
      <c r="D117" s="474"/>
      <c r="E117" s="474"/>
      <c r="F117" s="474"/>
      <c r="G117" s="474"/>
      <c r="H117" s="474"/>
      <c r="I117" s="475"/>
      <c r="J117" s="476"/>
      <c r="K117" s="476"/>
      <c r="L117" s="477"/>
      <c r="M117" s="477"/>
      <c r="N117" s="477"/>
      <c r="O117" s="477"/>
      <c r="P117" s="477"/>
      <c r="Q117" s="478"/>
    </row>
    <row r="118" spans="1:23" ht="21.75">
      <c r="B118" s="473"/>
      <c r="C118" s="474"/>
      <c r="D118" s="474"/>
      <c r="E118" s="474"/>
      <c r="F118" s="474"/>
      <c r="G118" s="474"/>
      <c r="H118" s="474"/>
      <c r="I118" s="510"/>
      <c r="J118" s="511"/>
      <c r="K118" s="511"/>
      <c r="L118" s="477"/>
      <c r="M118" s="477"/>
      <c r="N118" s="477"/>
      <c r="O118" s="477"/>
      <c r="P118" s="477"/>
      <c r="Q118" s="478"/>
    </row>
    <row r="119" spans="1:23" ht="24.75" thickBot="1">
      <c r="B119" s="513" t="s">
        <v>4</v>
      </c>
      <c r="C119" s="514"/>
      <c r="D119" s="514"/>
      <c r="E119" s="514"/>
      <c r="F119" s="514"/>
      <c r="G119" s="514"/>
      <c r="H119" s="514"/>
      <c r="I119" s="515">
        <f>SUM(I77:I118)</f>
        <v>10500</v>
      </c>
      <c r="J119" s="515"/>
      <c r="K119" s="515"/>
      <c r="L119" s="516" t="str">
        <f>CONCATENATE(" บาท  ",IF(I119&gt;x_bg,"(เกิน ",IF(I119&lt;x_bg,"(เหลือ ","")),IF(I119=x_bg,"",ABS(I119-x_bg)&amp;" บาท)"))</f>
        <v xml:space="preserve"> บาท  (เกิน 500 บาท)</v>
      </c>
      <c r="M119" s="516"/>
      <c r="N119" s="516"/>
      <c r="O119" s="516"/>
      <c r="P119" s="516"/>
      <c r="Q119" s="517"/>
      <c r="S119" s="508" t="s">
        <v>143</v>
      </c>
      <c r="T119" s="508"/>
      <c r="U119" s="508"/>
      <c r="V119" s="508"/>
      <c r="W119" s="247"/>
    </row>
    <row r="120" spans="1:23" ht="21.75">
      <c r="B120" s="509"/>
      <c r="C120" s="509"/>
      <c r="D120" s="509"/>
      <c r="E120" s="509"/>
      <c r="F120" s="509"/>
      <c r="G120" s="509"/>
      <c r="H120" s="509"/>
      <c r="I120" s="509"/>
      <c r="J120" s="509" t="str">
        <f>IF(S120="x","(ขอถัวเฉลี่ยทุกรายการ)","")</f>
        <v/>
      </c>
      <c r="K120" s="509"/>
      <c r="L120" s="509"/>
      <c r="M120" s="509"/>
      <c r="N120" s="509"/>
      <c r="O120" s="509"/>
      <c r="P120" s="509"/>
      <c r="Q120" s="509"/>
      <c r="R120" s="247"/>
      <c r="S120" s="160"/>
      <c r="W120" s="247"/>
    </row>
    <row r="121" spans="1:23" ht="21.75">
      <c r="A121" s="262">
        <v>14</v>
      </c>
      <c r="B121" s="412" t="s">
        <v>144</v>
      </c>
      <c r="C121" s="412"/>
      <c r="D121" s="412"/>
      <c r="E121" s="412"/>
      <c r="F121" s="412"/>
      <c r="G121" s="412"/>
      <c r="H121" s="412"/>
      <c r="I121" s="412"/>
      <c r="J121" s="412"/>
      <c r="K121" s="412"/>
      <c r="L121" s="412"/>
      <c r="M121" s="412"/>
      <c r="N121" s="412"/>
      <c r="O121" s="412"/>
      <c r="P121" s="412"/>
      <c r="Q121" s="412"/>
      <c r="R121" s="412"/>
      <c r="S121" s="277"/>
      <c r="W121" s="247"/>
    </row>
    <row r="122" spans="1:23" ht="21.75">
      <c r="B122" s="266">
        <f>IF(ISTEXT(C122),IF(ISNUMBER(B121),B121,13)+0.1,"")</f>
        <v>13.1</v>
      </c>
      <c r="C122" s="413" t="s">
        <v>326</v>
      </c>
      <c r="D122" s="413"/>
      <c r="E122" s="413"/>
      <c r="F122" s="413"/>
      <c r="G122" s="413"/>
      <c r="H122" s="413"/>
      <c r="I122" s="413"/>
      <c r="J122" s="413"/>
      <c r="K122" s="413"/>
      <c r="L122" s="413"/>
      <c r="M122" s="413"/>
      <c r="N122" s="413"/>
      <c r="O122" s="413"/>
      <c r="P122" s="413"/>
      <c r="Q122" s="413"/>
      <c r="R122" s="413"/>
      <c r="S122" s="271"/>
      <c r="W122" s="247"/>
    </row>
    <row r="123" spans="1:23" ht="21.75">
      <c r="B123" s="266" t="str">
        <f>IF(ISTEXT(C123),IF(ISNUMBER(B122),B122,13)+0.1,"")</f>
        <v/>
      </c>
      <c r="C123" s="413"/>
      <c r="D123" s="413"/>
      <c r="E123" s="413"/>
      <c r="F123" s="413"/>
      <c r="G123" s="413"/>
      <c r="H123" s="413"/>
      <c r="I123" s="413"/>
      <c r="J123" s="413"/>
      <c r="K123" s="413"/>
      <c r="L123" s="413"/>
      <c r="M123" s="413"/>
      <c r="N123" s="413"/>
      <c r="O123" s="413"/>
      <c r="P123" s="413"/>
      <c r="Q123" s="413"/>
      <c r="R123" s="413"/>
      <c r="S123" s="271"/>
      <c r="W123" s="247"/>
    </row>
    <row r="124" spans="1:23" ht="21.75">
      <c r="B124" s="266" t="str">
        <f>IF(ISTEXT(C124),IF(ISNUMBER(B123),B123,13)+0.1,"")</f>
        <v/>
      </c>
      <c r="C124" s="413"/>
      <c r="D124" s="413"/>
      <c r="E124" s="413"/>
      <c r="F124" s="413"/>
      <c r="G124" s="413"/>
      <c r="H124" s="413"/>
      <c r="I124" s="413"/>
      <c r="J124" s="413"/>
      <c r="K124" s="413"/>
      <c r="L124" s="413"/>
      <c r="M124" s="413"/>
      <c r="N124" s="413"/>
      <c r="O124" s="413"/>
      <c r="P124" s="413"/>
      <c r="Q124" s="413"/>
      <c r="R124" s="413"/>
      <c r="S124" s="271"/>
      <c r="W124" s="247"/>
    </row>
    <row r="125" spans="1:23" ht="21.75">
      <c r="B125" s="266" t="str">
        <f>IF(ISTEXT(C125),IF(ISNUMBER(B124),B124,13)+0.1,"")</f>
        <v/>
      </c>
      <c r="C125" s="413"/>
      <c r="D125" s="413"/>
      <c r="E125" s="413"/>
      <c r="F125" s="413"/>
      <c r="G125" s="413"/>
      <c r="H125" s="413"/>
      <c r="I125" s="413"/>
      <c r="J125" s="413"/>
      <c r="K125" s="413"/>
      <c r="L125" s="413"/>
      <c r="M125" s="413"/>
      <c r="N125" s="413"/>
      <c r="O125" s="413"/>
      <c r="P125" s="413"/>
      <c r="Q125" s="413"/>
      <c r="R125" s="413"/>
      <c r="S125" s="271"/>
      <c r="W125" s="247"/>
    </row>
    <row r="126" spans="1:23" ht="21.75">
      <c r="B126" s="266" t="str">
        <f>IF(ISTEXT(C126),IF(ISNUMBER(B125),B125,13)+0.1,"")</f>
        <v/>
      </c>
      <c r="C126" s="413"/>
      <c r="D126" s="413"/>
      <c r="E126" s="413"/>
      <c r="F126" s="413"/>
      <c r="G126" s="413"/>
      <c r="H126" s="413"/>
      <c r="I126" s="413"/>
      <c r="J126" s="413"/>
      <c r="K126" s="413"/>
      <c r="L126" s="413"/>
      <c r="M126" s="413"/>
      <c r="N126" s="413"/>
      <c r="O126" s="413"/>
      <c r="P126" s="413"/>
      <c r="Q126" s="413"/>
      <c r="R126" s="413"/>
      <c r="S126" s="271"/>
      <c r="W126" s="247"/>
    </row>
    <row r="127" spans="1:23" ht="21.75">
      <c r="A127" s="262">
        <v>15</v>
      </c>
      <c r="B127" s="412" t="s">
        <v>145</v>
      </c>
      <c r="C127" s="412"/>
      <c r="D127" s="412"/>
      <c r="E127" s="412"/>
      <c r="F127" s="412"/>
      <c r="G127" s="412"/>
      <c r="H127" s="412"/>
      <c r="I127" s="412"/>
      <c r="J127" s="412"/>
      <c r="K127" s="412"/>
      <c r="L127" s="412"/>
      <c r="M127" s="412"/>
      <c r="N127" s="412"/>
      <c r="O127" s="412"/>
      <c r="P127" s="412"/>
      <c r="Q127" s="412"/>
      <c r="R127" s="412"/>
      <c r="S127" s="277"/>
      <c r="W127" s="247"/>
    </row>
    <row r="128" spans="1:23" ht="24" customHeight="1">
      <c r="B128" s="266">
        <f>IF(ISTEXT(C128),IF(ISNUMBER(B127),B127,14)+0.1,"")</f>
        <v>14.1</v>
      </c>
      <c r="C128" s="413" t="s">
        <v>412</v>
      </c>
      <c r="D128" s="413"/>
      <c r="E128" s="413"/>
      <c r="F128" s="413"/>
      <c r="G128" s="413"/>
      <c r="H128" s="413"/>
      <c r="I128" s="413"/>
      <c r="J128" s="413"/>
      <c r="K128" s="413"/>
      <c r="L128" s="413"/>
      <c r="M128" s="413"/>
      <c r="N128" s="413"/>
      <c r="O128" s="413"/>
      <c r="P128" s="413"/>
      <c r="Q128" s="413"/>
      <c r="R128" s="413"/>
      <c r="S128" s="271"/>
      <c r="W128" s="247"/>
    </row>
    <row r="129" spans="1:35" ht="24" customHeight="1">
      <c r="B129" s="266" t="str">
        <f>IF(ISTEXT(C129),IF(ISNUMBER(B128),B128,14)+0.1,"")</f>
        <v/>
      </c>
      <c r="C129" s="413"/>
      <c r="D129" s="413"/>
      <c r="E129" s="413"/>
      <c r="F129" s="413"/>
      <c r="G129" s="413"/>
      <c r="H129" s="413"/>
      <c r="I129" s="413"/>
      <c r="J129" s="413"/>
      <c r="K129" s="413"/>
      <c r="L129" s="413"/>
      <c r="M129" s="413"/>
      <c r="N129" s="413"/>
      <c r="O129" s="413"/>
      <c r="P129" s="413"/>
      <c r="Q129" s="413"/>
      <c r="R129" s="413"/>
      <c r="S129" s="271"/>
      <c r="W129" s="247"/>
    </row>
    <row r="130" spans="1:35" ht="24" customHeight="1">
      <c r="B130" s="266" t="str">
        <f t="shared" ref="B130:B132" si="12">IF(ISTEXT(C130),IF(ISNUMBER(B129),B129,14)+0.1,"")</f>
        <v/>
      </c>
      <c r="C130" s="413"/>
      <c r="D130" s="413"/>
      <c r="E130" s="413"/>
      <c r="F130" s="413"/>
      <c r="G130" s="413"/>
      <c r="H130" s="413"/>
      <c r="I130" s="413"/>
      <c r="J130" s="413"/>
      <c r="K130" s="413"/>
      <c r="L130" s="413"/>
      <c r="M130" s="413"/>
      <c r="N130" s="413"/>
      <c r="O130" s="413"/>
      <c r="P130" s="413"/>
      <c r="Q130" s="413"/>
      <c r="R130" s="413"/>
      <c r="S130" s="271"/>
      <c r="W130" s="247"/>
    </row>
    <row r="131" spans="1:35" ht="24" customHeight="1">
      <c r="B131" s="266" t="str">
        <f t="shared" si="12"/>
        <v/>
      </c>
      <c r="C131" s="413"/>
      <c r="D131" s="413"/>
      <c r="E131" s="413"/>
      <c r="F131" s="413"/>
      <c r="G131" s="413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413"/>
      <c r="S131" s="271"/>
      <c r="W131" s="247"/>
    </row>
    <row r="132" spans="1:35" ht="24" customHeight="1">
      <c r="B132" s="266" t="str">
        <f t="shared" si="12"/>
        <v/>
      </c>
      <c r="C132" s="413"/>
      <c r="D132" s="413"/>
      <c r="E132" s="413"/>
      <c r="F132" s="413"/>
      <c r="G132" s="413"/>
      <c r="H132" s="413"/>
      <c r="I132" s="413"/>
      <c r="J132" s="413"/>
      <c r="K132" s="413"/>
      <c r="L132" s="413"/>
      <c r="M132" s="413"/>
      <c r="N132" s="413"/>
      <c r="O132" s="413"/>
      <c r="P132" s="413"/>
      <c r="Q132" s="413"/>
      <c r="R132" s="413"/>
      <c r="S132" s="271"/>
      <c r="W132" s="247"/>
    </row>
    <row r="133" spans="1:35" ht="21.75">
      <c r="A133" s="262">
        <v>15</v>
      </c>
      <c r="B133" s="412" t="s">
        <v>146</v>
      </c>
      <c r="C133" s="412"/>
      <c r="D133" s="412"/>
      <c r="E133" s="412"/>
      <c r="F133" s="412"/>
      <c r="G133" s="412"/>
      <c r="H133" s="412"/>
      <c r="I133" s="412"/>
      <c r="J133" s="412"/>
      <c r="K133" s="412"/>
      <c r="L133" s="412"/>
      <c r="M133" s="412"/>
      <c r="N133" s="412"/>
      <c r="O133" s="412"/>
      <c r="P133" s="412"/>
      <c r="Q133" s="412"/>
      <c r="R133" s="412"/>
      <c r="S133" s="277"/>
      <c r="W133" s="247"/>
    </row>
    <row r="134" spans="1:35" ht="21.75">
      <c r="C134" s="512" t="str">
        <f>IF(LEN(x_manager)&gt;0,x_manager,"")</f>
        <v>นวลจันทร์ มัจฉริยกุล</v>
      </c>
      <c r="D134" s="512"/>
      <c r="E134" s="512"/>
      <c r="F134" s="512"/>
      <c r="G134" s="512"/>
      <c r="H134" s="512"/>
      <c r="I134" s="512"/>
      <c r="J134" s="512"/>
      <c r="K134" s="512"/>
      <c r="L134" s="512"/>
      <c r="M134" s="512"/>
      <c r="N134" s="512"/>
      <c r="O134" s="512"/>
      <c r="P134" s="512"/>
      <c r="Q134" s="512"/>
      <c r="R134" s="512"/>
      <c r="W134" s="247"/>
    </row>
    <row r="135" spans="1:35" s="309" customFormat="1" ht="21.75">
      <c r="A135" s="306"/>
      <c r="B135" s="307"/>
      <c r="C135" s="307"/>
      <c r="D135" s="308"/>
      <c r="E135" s="269"/>
      <c r="F135" s="269"/>
      <c r="G135" s="269"/>
      <c r="H135" s="269"/>
      <c r="I135" s="269"/>
      <c r="J135" s="269"/>
      <c r="K135" s="269"/>
      <c r="L135" s="269"/>
      <c r="M135" s="269"/>
      <c r="N135" s="269"/>
      <c r="O135" s="269"/>
      <c r="P135" s="269"/>
      <c r="Q135" s="269"/>
      <c r="R135" s="307"/>
      <c r="S135" s="269"/>
      <c r="T135" s="267"/>
      <c r="U135" s="267"/>
      <c r="V135" s="267"/>
      <c r="W135" s="247"/>
      <c r="X135" s="264"/>
      <c r="Y135" s="247"/>
      <c r="Z135" s="247"/>
      <c r="AA135" s="247"/>
      <c r="AB135" s="247"/>
      <c r="AC135" s="247"/>
      <c r="AD135" s="247"/>
      <c r="AE135" s="247"/>
      <c r="AF135" s="247"/>
      <c r="AG135" s="247"/>
      <c r="AH135" s="247"/>
      <c r="AI135" s="247"/>
    </row>
    <row r="136" spans="1:35" ht="21.75">
      <c r="V136" s="269"/>
      <c r="W136" s="310"/>
    </row>
    <row r="137" spans="1:35" ht="21.75">
      <c r="V137" s="269"/>
      <c r="W137" s="310"/>
    </row>
    <row r="138" spans="1:35" ht="21.75">
      <c r="V138" s="269"/>
      <c r="W138" s="310"/>
    </row>
    <row r="139" spans="1:35" ht="21.75">
      <c r="V139" s="269"/>
    </row>
    <row r="140" spans="1:35" ht="21.75">
      <c r="V140" s="269"/>
      <c r="W140" s="310"/>
    </row>
    <row r="141" spans="1:35" ht="21.75">
      <c r="V141" s="269"/>
      <c r="W141" s="310"/>
    </row>
    <row r="142" spans="1:35" ht="21.75">
      <c r="V142" s="269"/>
      <c r="W142" s="310"/>
    </row>
    <row r="143" spans="1:35" ht="21.75">
      <c r="V143" s="269"/>
    </row>
    <row r="144" spans="1:35" ht="21.75">
      <c r="V144" s="269"/>
      <c r="W144" s="310"/>
    </row>
    <row r="145" spans="22:23" ht="21.75">
      <c r="V145" s="269"/>
      <c r="W145" s="310"/>
    </row>
    <row r="146" spans="22:23" ht="21.75">
      <c r="V146" s="269"/>
      <c r="W146" s="310"/>
    </row>
    <row r="147" spans="22:23" ht="21.75">
      <c r="V147" s="269"/>
      <c r="W147" s="310"/>
    </row>
    <row r="148" spans="22:23" ht="21.75">
      <c r="V148" s="269"/>
      <c r="W148" s="310"/>
    </row>
    <row r="149" spans="22:23" ht="21.75">
      <c r="V149" s="269"/>
      <c r="W149" s="310"/>
    </row>
    <row r="150" spans="22:23" ht="21.75">
      <c r="V150" s="269"/>
      <c r="W150" s="310"/>
    </row>
    <row r="151" spans="22:23" ht="21.75">
      <c r="V151" s="269"/>
      <c r="W151" s="310"/>
    </row>
    <row r="152" spans="22:23" ht="21.75">
      <c r="V152" s="269"/>
    </row>
    <row r="153" spans="22:23" ht="21.75">
      <c r="V153" s="269"/>
      <c r="W153" s="310"/>
    </row>
    <row r="154" spans="22:23" ht="21.75">
      <c r="V154" s="269"/>
      <c r="W154" s="310"/>
    </row>
    <row r="155" spans="22:23" ht="21.75">
      <c r="V155" s="269"/>
      <c r="W155" s="310"/>
    </row>
    <row r="156" spans="22:23" ht="21.75">
      <c r="V156" s="269"/>
      <c r="W156" s="310"/>
    </row>
    <row r="157" spans="22:23" ht="21.75">
      <c r="V157" s="269"/>
      <c r="W157" s="310"/>
    </row>
    <row r="158" spans="22:23" ht="21.75">
      <c r="V158" s="269"/>
    </row>
    <row r="159" spans="22:23" ht="21.75">
      <c r="V159" s="269"/>
      <c r="W159" s="310"/>
    </row>
    <row r="160" spans="22:23" ht="21.75">
      <c r="V160" s="269"/>
    </row>
    <row r="161" spans="22:23" ht="21.75">
      <c r="V161" s="269"/>
      <c r="W161" s="310"/>
    </row>
    <row r="162" spans="22:23" ht="21.75">
      <c r="V162" s="269"/>
      <c r="W162" s="310"/>
    </row>
    <row r="163" spans="22:23" ht="21.75">
      <c r="V163" s="269"/>
      <c r="W163" s="310"/>
    </row>
    <row r="164" spans="22:23" ht="21.75">
      <c r="V164" s="269"/>
      <c r="W164" s="310"/>
    </row>
    <row r="165" spans="22:23" ht="21.75">
      <c r="V165" s="269"/>
      <c r="W165" s="310"/>
    </row>
    <row r="166" spans="22:23" ht="21.75">
      <c r="V166" s="269"/>
      <c r="W166" s="310"/>
    </row>
    <row r="167" spans="22:23" ht="21.75">
      <c r="V167" s="269"/>
      <c r="W167" s="310"/>
    </row>
    <row r="168" spans="22:23" ht="21.75">
      <c r="V168" s="269"/>
      <c r="W168" s="310"/>
    </row>
    <row r="169" spans="22:23" ht="21.75">
      <c r="V169" s="269"/>
    </row>
    <row r="170" spans="22:23" ht="21.75">
      <c r="V170" s="269"/>
      <c r="W170" s="310"/>
    </row>
    <row r="171" spans="22:23" ht="21.75">
      <c r="V171" s="269"/>
      <c r="W171" s="310"/>
    </row>
    <row r="172" spans="22:23" ht="21.75">
      <c r="V172" s="269"/>
    </row>
    <row r="173" spans="22:23" ht="21.75">
      <c r="V173" s="269"/>
      <c r="W173" s="310"/>
    </row>
    <row r="174" spans="22:23" ht="21.75">
      <c r="V174" s="269"/>
      <c r="W174" s="310"/>
    </row>
  </sheetData>
  <sheetProtection selectLockedCells="1"/>
  <mergeCells count="251">
    <mergeCell ref="A1:B1"/>
    <mergeCell ref="C1:N1"/>
    <mergeCell ref="O1:P1"/>
    <mergeCell ref="Q1:R1"/>
    <mergeCell ref="A2:D2"/>
    <mergeCell ref="F2:G2"/>
    <mergeCell ref="P2:R2"/>
    <mergeCell ref="I108:K108"/>
    <mergeCell ref="I109:K109"/>
    <mergeCell ref="B92:H92"/>
    <mergeCell ref="B93:H93"/>
    <mergeCell ref="B94:H94"/>
    <mergeCell ref="B95:H95"/>
    <mergeCell ref="B96:H96"/>
    <mergeCell ref="B97:H97"/>
    <mergeCell ref="B98:H98"/>
    <mergeCell ref="I95:K95"/>
    <mergeCell ref="I96:K96"/>
    <mergeCell ref="I97:K97"/>
    <mergeCell ref="I98:K98"/>
    <mergeCell ref="B101:H101"/>
    <mergeCell ref="I101:K101"/>
    <mergeCell ref="L101:Q101"/>
    <mergeCell ref="B102:H102"/>
    <mergeCell ref="I110:K110"/>
    <mergeCell ref="I111:K111"/>
    <mergeCell ref="L83:Q83"/>
    <mergeCell ref="L84:Q84"/>
    <mergeCell ref="L85:Q85"/>
    <mergeCell ref="L86:Q86"/>
    <mergeCell ref="L92:Q92"/>
    <mergeCell ref="L93:Q93"/>
    <mergeCell ref="L94:Q94"/>
    <mergeCell ref="L95:Q95"/>
    <mergeCell ref="L96:Q96"/>
    <mergeCell ref="L97:Q97"/>
    <mergeCell ref="L98:Q98"/>
    <mergeCell ref="L104:Q104"/>
    <mergeCell ref="L105:Q105"/>
    <mergeCell ref="L106:Q106"/>
    <mergeCell ref="L107:Q107"/>
    <mergeCell ref="L108:Q108"/>
    <mergeCell ref="L109:Q109"/>
    <mergeCell ref="L110:Q110"/>
    <mergeCell ref="L111:Q111"/>
    <mergeCell ref="I92:K92"/>
    <mergeCell ref="I93:K93"/>
    <mergeCell ref="I94:K94"/>
    <mergeCell ref="B133:R133"/>
    <mergeCell ref="C134:R134"/>
    <mergeCell ref="J8:K8"/>
    <mergeCell ref="B127:R127"/>
    <mergeCell ref="C128:R128"/>
    <mergeCell ref="C129:R129"/>
    <mergeCell ref="C130:R130"/>
    <mergeCell ref="C131:R131"/>
    <mergeCell ref="C132:R132"/>
    <mergeCell ref="B121:R121"/>
    <mergeCell ref="C122:R122"/>
    <mergeCell ref="C123:R123"/>
    <mergeCell ref="C124:R124"/>
    <mergeCell ref="C125:R125"/>
    <mergeCell ref="C126:R126"/>
    <mergeCell ref="B119:H119"/>
    <mergeCell ref="I119:K119"/>
    <mergeCell ref="L119:Q119"/>
    <mergeCell ref="B115:H115"/>
    <mergeCell ref="I115:K115"/>
    <mergeCell ref="I83:K83"/>
    <mergeCell ref="I84:K84"/>
    <mergeCell ref="I85:K85"/>
    <mergeCell ref="I86:K86"/>
    <mergeCell ref="L115:Q115"/>
    <mergeCell ref="B116:H116"/>
    <mergeCell ref="I116:K116"/>
    <mergeCell ref="L116:Q116"/>
    <mergeCell ref="S119:V119"/>
    <mergeCell ref="B120:I120"/>
    <mergeCell ref="J120:Q120"/>
    <mergeCell ref="B117:H117"/>
    <mergeCell ref="I117:K117"/>
    <mergeCell ref="L117:Q117"/>
    <mergeCell ref="B118:H118"/>
    <mergeCell ref="I118:K118"/>
    <mergeCell ref="L118:Q118"/>
    <mergeCell ref="B113:H113"/>
    <mergeCell ref="I113:K113"/>
    <mergeCell ref="L113:Q113"/>
    <mergeCell ref="B114:H114"/>
    <mergeCell ref="I114:K114"/>
    <mergeCell ref="L114:Q114"/>
    <mergeCell ref="B103:H103"/>
    <mergeCell ref="I103:K103"/>
    <mergeCell ref="L103:Q103"/>
    <mergeCell ref="B112:H112"/>
    <mergeCell ref="I112:K112"/>
    <mergeCell ref="L112:Q112"/>
    <mergeCell ref="B104:H104"/>
    <mergeCell ref="B105:H105"/>
    <mergeCell ref="B106:H106"/>
    <mergeCell ref="B107:H107"/>
    <mergeCell ref="B108:H108"/>
    <mergeCell ref="B109:H109"/>
    <mergeCell ref="B110:H110"/>
    <mergeCell ref="B111:H111"/>
    <mergeCell ref="I104:K104"/>
    <mergeCell ref="I105:K105"/>
    <mergeCell ref="I106:K106"/>
    <mergeCell ref="I107:K107"/>
    <mergeCell ref="I102:K102"/>
    <mergeCell ref="L102:Q102"/>
    <mergeCell ref="B99:H99"/>
    <mergeCell ref="I99:K99"/>
    <mergeCell ref="L99:Q99"/>
    <mergeCell ref="B100:H100"/>
    <mergeCell ref="I100:K100"/>
    <mergeCell ref="L100:Q100"/>
    <mergeCell ref="B90:H90"/>
    <mergeCell ref="I90:K90"/>
    <mergeCell ref="L90:Q90"/>
    <mergeCell ref="B91:H91"/>
    <mergeCell ref="I91:K91"/>
    <mergeCell ref="L91:Q91"/>
    <mergeCell ref="B88:H88"/>
    <mergeCell ref="I88:K88"/>
    <mergeCell ref="L88:Q88"/>
    <mergeCell ref="B89:H89"/>
    <mergeCell ref="I89:K89"/>
    <mergeCell ref="L89:Q89"/>
    <mergeCell ref="B82:H82"/>
    <mergeCell ref="I82:K82"/>
    <mergeCell ref="L82:Q82"/>
    <mergeCell ref="B87:H87"/>
    <mergeCell ref="I87:K87"/>
    <mergeCell ref="L87:Q87"/>
    <mergeCell ref="B86:H86"/>
    <mergeCell ref="B80:H80"/>
    <mergeCell ref="I80:K80"/>
    <mergeCell ref="L80:Q80"/>
    <mergeCell ref="B81:H81"/>
    <mergeCell ref="I81:K81"/>
    <mergeCell ref="L81:Q81"/>
    <mergeCell ref="B83:H83"/>
    <mergeCell ref="B84:H84"/>
    <mergeCell ref="B85:H85"/>
    <mergeCell ref="B78:H78"/>
    <mergeCell ref="I78:K78"/>
    <mergeCell ref="L78:Q78"/>
    <mergeCell ref="B79:H79"/>
    <mergeCell ref="I79:K79"/>
    <mergeCell ref="L79:Q79"/>
    <mergeCell ref="B76:H76"/>
    <mergeCell ref="I76:K76"/>
    <mergeCell ref="L76:Q76"/>
    <mergeCell ref="B77:H77"/>
    <mergeCell ref="I77:K77"/>
    <mergeCell ref="L77:Q77"/>
    <mergeCell ref="B67:F67"/>
    <mergeCell ref="B68:F68"/>
    <mergeCell ref="B69:F69"/>
    <mergeCell ref="B70:F70"/>
    <mergeCell ref="B71:F71"/>
    <mergeCell ref="B75:R75"/>
    <mergeCell ref="S61:V61"/>
    <mergeCell ref="B62:F62"/>
    <mergeCell ref="B63:F63"/>
    <mergeCell ref="B64:F64"/>
    <mergeCell ref="B65:F65"/>
    <mergeCell ref="B66:F66"/>
    <mergeCell ref="B57:R57"/>
    <mergeCell ref="B58:R58"/>
    <mergeCell ref="B59:R59"/>
    <mergeCell ref="A60:A61"/>
    <mergeCell ref="B60:F61"/>
    <mergeCell ref="G60:R60"/>
    <mergeCell ref="C53:L53"/>
    <mergeCell ref="M53:R53"/>
    <mergeCell ref="C54:L54"/>
    <mergeCell ref="M54:R54"/>
    <mergeCell ref="B55:R55"/>
    <mergeCell ref="B56:D56"/>
    <mergeCell ref="F56:H56"/>
    <mergeCell ref="M50:R50"/>
    <mergeCell ref="C51:L51"/>
    <mergeCell ref="M51:R51"/>
    <mergeCell ref="C52:L52"/>
    <mergeCell ref="M52:R52"/>
    <mergeCell ref="B44:R44"/>
    <mergeCell ref="B49:R49"/>
    <mergeCell ref="C45:N45"/>
    <mergeCell ref="C46:N46"/>
    <mergeCell ref="C47:N47"/>
    <mergeCell ref="C48:N48"/>
    <mergeCell ref="O45:P45"/>
    <mergeCell ref="Q45:R45"/>
    <mergeCell ref="O46:P46"/>
    <mergeCell ref="Q46:R46"/>
    <mergeCell ref="O47:P47"/>
    <mergeCell ref="Q47:R47"/>
    <mergeCell ref="O48:P48"/>
    <mergeCell ref="Q48:R48"/>
    <mergeCell ref="S10:V10"/>
    <mergeCell ref="F13:R13"/>
    <mergeCell ref="F14:R14"/>
    <mergeCell ref="B15:R15"/>
    <mergeCell ref="C22:R22"/>
    <mergeCell ref="B73:R73"/>
    <mergeCell ref="B74:R74"/>
    <mergeCell ref="B23:R23"/>
    <mergeCell ref="C20:R20"/>
    <mergeCell ref="C21:R21"/>
    <mergeCell ref="E42:R42"/>
    <mergeCell ref="C43:D43"/>
    <mergeCell ref="E43:R43"/>
    <mergeCell ref="B37:R37"/>
    <mergeCell ref="C38:D38"/>
    <mergeCell ref="E38:R38"/>
    <mergeCell ref="C39:D39"/>
    <mergeCell ref="E39:R39"/>
    <mergeCell ref="C40:D40"/>
    <mergeCell ref="E40:R40"/>
    <mergeCell ref="C41:D41"/>
    <mergeCell ref="E41:R41"/>
    <mergeCell ref="C42:D42"/>
    <mergeCell ref="B50:L50"/>
    <mergeCell ref="S5:V8"/>
    <mergeCell ref="A6:C6"/>
    <mergeCell ref="F6:R6"/>
    <mergeCell ref="A7:R7"/>
    <mergeCell ref="F8:I8"/>
    <mergeCell ref="A3:B3"/>
    <mergeCell ref="C3:R3"/>
    <mergeCell ref="S3:V3"/>
    <mergeCell ref="A4:B4"/>
    <mergeCell ref="C4:D4"/>
    <mergeCell ref="E4:G4"/>
    <mergeCell ref="H4:I4"/>
    <mergeCell ref="J4:M4"/>
    <mergeCell ref="N4:O4"/>
    <mergeCell ref="A5:R5"/>
    <mergeCell ref="H2:I2"/>
    <mergeCell ref="B16:R16"/>
    <mergeCell ref="B17:R17"/>
    <mergeCell ref="C18:R18"/>
    <mergeCell ref="C19:R19"/>
    <mergeCell ref="D9:R9"/>
    <mergeCell ref="B10:R10"/>
    <mergeCell ref="J2:K2"/>
    <mergeCell ref="L2:M2"/>
    <mergeCell ref="N2:O2"/>
    <mergeCell ref="P4:R4"/>
  </mergeCells>
  <conditionalFormatting sqref="A5:R134">
    <cfRule type="expression" dxfId="14" priority="2">
      <formula>$T$2="x"</formula>
    </cfRule>
  </conditionalFormatting>
  <dataValidations count="8">
    <dataValidation type="list" allowBlank="1" showInputMessage="1" showErrorMessage="1" sqref="B82:B89 C83:H89">
      <formula1>compensation</formula1>
    </dataValidation>
    <dataValidation type="list" allowBlank="1" showInputMessage="1" showErrorMessage="1" sqref="B91:H101">
      <formula1>expense</formula1>
    </dataValidation>
    <dataValidation type="list" allowBlank="1" showInputMessage="1" showErrorMessage="1" sqref="B103:H114">
      <formula1>material</formula1>
    </dataValidation>
    <dataValidation type="list" allowBlank="1" showInputMessage="1" showErrorMessage="1" sqref="E38:R43">
      <formula1>QAindex</formula1>
    </dataValidation>
    <dataValidation type="list" allowBlank="1" showInputMessage="1" showErrorMessage="1" sqref="WVL983021:WVR983021 WVL6:WVR7 WLP6:WLV7 WBT6:WBZ7 VRX6:VSD7 VIB6:VIH7 UYF6:UYL7 UOJ6:UOP7 UEN6:UET7 TUR6:TUX7 TKV6:TLB7 TAZ6:TBF7 SRD6:SRJ7 SHH6:SHN7 RXL6:RXR7 RNP6:RNV7 RDT6:RDZ7 QTX6:QUD7 QKB6:QKH7 QAF6:QAL7 PQJ6:PQP7 PGN6:PGT7 OWR6:OWX7 OMV6:ONB7 OCZ6:ODF7 NTD6:NTJ7 NJH6:NJN7 MZL6:MZR7 MPP6:MPV7 MFT6:MFZ7 LVX6:LWD7 LMB6:LMH7 LCF6:LCL7 KSJ6:KSP7 KIN6:KIT7 JYR6:JYX7 JOV6:JPB7 JEZ6:JFF7 IVD6:IVJ7 ILH6:ILN7 IBL6:IBR7 HRP6:HRV7 HHT6:HHZ7 GXX6:GYD7 GOB6:GOH7 GEF6:GEL7 FUJ6:FUP7 FKN6:FKT7 FAR6:FAX7 EQV6:ERB7 EGZ6:EHF7 DXD6:DXJ7 DNH6:DNN7 DDL6:DDR7 CTP6:CTV7 CJT6:CJZ7 BZX6:CAD7 BQB6:BQH7 BGF6:BGL7 AWJ6:AWP7 AMN6:AMT7 ACR6:ACX7 SV6:TB7 IZ6:JF7 WLP983021:WLV983021 D65517:J65517 IZ65517:JF65517 SV65517:TB65517 ACR65517:ACX65517 AMN65517:AMT65517 AWJ65517:AWP65517 BGF65517:BGL65517 BQB65517:BQH65517 BZX65517:CAD65517 CJT65517:CJZ65517 CTP65517:CTV65517 DDL65517:DDR65517 DNH65517:DNN65517 DXD65517:DXJ65517 EGZ65517:EHF65517 EQV65517:ERB65517 FAR65517:FAX65517 FKN65517:FKT65517 FUJ65517:FUP65517 GEF65517:GEL65517 GOB65517:GOH65517 GXX65517:GYD65517 HHT65517:HHZ65517 HRP65517:HRV65517 IBL65517:IBR65517 ILH65517:ILN65517 IVD65517:IVJ65517 JEZ65517:JFF65517 JOV65517:JPB65517 JYR65517:JYX65517 KIN65517:KIT65517 KSJ65517:KSP65517 LCF65517:LCL65517 LMB65517:LMH65517 LVX65517:LWD65517 MFT65517:MFZ65517 MPP65517:MPV65517 MZL65517:MZR65517 NJH65517:NJN65517 NTD65517:NTJ65517 OCZ65517:ODF65517 OMV65517:ONB65517 OWR65517:OWX65517 PGN65517:PGT65517 PQJ65517:PQP65517 QAF65517:QAL65517 QKB65517:QKH65517 QTX65517:QUD65517 RDT65517:RDZ65517 RNP65517:RNV65517 RXL65517:RXR65517 SHH65517:SHN65517 SRD65517:SRJ65517 TAZ65517:TBF65517 TKV65517:TLB65517 TUR65517:TUX65517 UEN65517:UET65517 UOJ65517:UOP65517 UYF65517:UYL65517 VIB65517:VIH65517 VRX65517:VSD65517 WBT65517:WBZ65517 WLP65517:WLV65517 WVL65517:WVR65517 D131053:J131053 IZ131053:JF131053 SV131053:TB131053 ACR131053:ACX131053 AMN131053:AMT131053 AWJ131053:AWP131053 BGF131053:BGL131053 BQB131053:BQH131053 BZX131053:CAD131053 CJT131053:CJZ131053 CTP131053:CTV131053 DDL131053:DDR131053 DNH131053:DNN131053 DXD131053:DXJ131053 EGZ131053:EHF131053 EQV131053:ERB131053 FAR131053:FAX131053 FKN131053:FKT131053 FUJ131053:FUP131053 GEF131053:GEL131053 GOB131053:GOH131053 GXX131053:GYD131053 HHT131053:HHZ131053 HRP131053:HRV131053 IBL131053:IBR131053 ILH131053:ILN131053 IVD131053:IVJ131053 JEZ131053:JFF131053 JOV131053:JPB131053 JYR131053:JYX131053 KIN131053:KIT131053 KSJ131053:KSP131053 LCF131053:LCL131053 LMB131053:LMH131053 LVX131053:LWD131053 MFT131053:MFZ131053 MPP131053:MPV131053 MZL131053:MZR131053 NJH131053:NJN131053 NTD131053:NTJ131053 OCZ131053:ODF131053 OMV131053:ONB131053 OWR131053:OWX131053 PGN131053:PGT131053 PQJ131053:PQP131053 QAF131053:QAL131053 QKB131053:QKH131053 QTX131053:QUD131053 RDT131053:RDZ131053 RNP131053:RNV131053 RXL131053:RXR131053 SHH131053:SHN131053 SRD131053:SRJ131053 TAZ131053:TBF131053 TKV131053:TLB131053 TUR131053:TUX131053 UEN131053:UET131053 UOJ131053:UOP131053 UYF131053:UYL131053 VIB131053:VIH131053 VRX131053:VSD131053 WBT131053:WBZ131053 WLP131053:WLV131053 WVL131053:WVR131053 D196589:J196589 IZ196589:JF196589 SV196589:TB196589 ACR196589:ACX196589 AMN196589:AMT196589 AWJ196589:AWP196589 BGF196589:BGL196589 BQB196589:BQH196589 BZX196589:CAD196589 CJT196589:CJZ196589 CTP196589:CTV196589 DDL196589:DDR196589 DNH196589:DNN196589 DXD196589:DXJ196589 EGZ196589:EHF196589 EQV196589:ERB196589 FAR196589:FAX196589 FKN196589:FKT196589 FUJ196589:FUP196589 GEF196589:GEL196589 GOB196589:GOH196589 GXX196589:GYD196589 HHT196589:HHZ196589 HRP196589:HRV196589 IBL196589:IBR196589 ILH196589:ILN196589 IVD196589:IVJ196589 JEZ196589:JFF196589 JOV196589:JPB196589 JYR196589:JYX196589 KIN196589:KIT196589 KSJ196589:KSP196589 LCF196589:LCL196589 LMB196589:LMH196589 LVX196589:LWD196589 MFT196589:MFZ196589 MPP196589:MPV196589 MZL196589:MZR196589 NJH196589:NJN196589 NTD196589:NTJ196589 OCZ196589:ODF196589 OMV196589:ONB196589 OWR196589:OWX196589 PGN196589:PGT196589 PQJ196589:PQP196589 QAF196589:QAL196589 QKB196589:QKH196589 QTX196589:QUD196589 RDT196589:RDZ196589 RNP196589:RNV196589 RXL196589:RXR196589 SHH196589:SHN196589 SRD196589:SRJ196589 TAZ196589:TBF196589 TKV196589:TLB196589 TUR196589:TUX196589 UEN196589:UET196589 UOJ196589:UOP196589 UYF196589:UYL196589 VIB196589:VIH196589 VRX196589:VSD196589 WBT196589:WBZ196589 WLP196589:WLV196589 WVL196589:WVR196589 D262125:J262125 IZ262125:JF262125 SV262125:TB262125 ACR262125:ACX262125 AMN262125:AMT262125 AWJ262125:AWP262125 BGF262125:BGL262125 BQB262125:BQH262125 BZX262125:CAD262125 CJT262125:CJZ262125 CTP262125:CTV262125 DDL262125:DDR262125 DNH262125:DNN262125 DXD262125:DXJ262125 EGZ262125:EHF262125 EQV262125:ERB262125 FAR262125:FAX262125 FKN262125:FKT262125 FUJ262125:FUP262125 GEF262125:GEL262125 GOB262125:GOH262125 GXX262125:GYD262125 HHT262125:HHZ262125 HRP262125:HRV262125 IBL262125:IBR262125 ILH262125:ILN262125 IVD262125:IVJ262125 JEZ262125:JFF262125 JOV262125:JPB262125 JYR262125:JYX262125 KIN262125:KIT262125 KSJ262125:KSP262125 LCF262125:LCL262125 LMB262125:LMH262125 LVX262125:LWD262125 MFT262125:MFZ262125 MPP262125:MPV262125 MZL262125:MZR262125 NJH262125:NJN262125 NTD262125:NTJ262125 OCZ262125:ODF262125 OMV262125:ONB262125 OWR262125:OWX262125 PGN262125:PGT262125 PQJ262125:PQP262125 QAF262125:QAL262125 QKB262125:QKH262125 QTX262125:QUD262125 RDT262125:RDZ262125 RNP262125:RNV262125 RXL262125:RXR262125 SHH262125:SHN262125 SRD262125:SRJ262125 TAZ262125:TBF262125 TKV262125:TLB262125 TUR262125:TUX262125 UEN262125:UET262125 UOJ262125:UOP262125 UYF262125:UYL262125 VIB262125:VIH262125 VRX262125:VSD262125 WBT262125:WBZ262125 WLP262125:WLV262125 WVL262125:WVR262125 D327661:J327661 IZ327661:JF327661 SV327661:TB327661 ACR327661:ACX327661 AMN327661:AMT327661 AWJ327661:AWP327661 BGF327661:BGL327661 BQB327661:BQH327661 BZX327661:CAD327661 CJT327661:CJZ327661 CTP327661:CTV327661 DDL327661:DDR327661 DNH327661:DNN327661 DXD327661:DXJ327661 EGZ327661:EHF327661 EQV327661:ERB327661 FAR327661:FAX327661 FKN327661:FKT327661 FUJ327661:FUP327661 GEF327661:GEL327661 GOB327661:GOH327661 GXX327661:GYD327661 HHT327661:HHZ327661 HRP327661:HRV327661 IBL327661:IBR327661 ILH327661:ILN327661 IVD327661:IVJ327661 JEZ327661:JFF327661 JOV327661:JPB327661 JYR327661:JYX327661 KIN327661:KIT327661 KSJ327661:KSP327661 LCF327661:LCL327661 LMB327661:LMH327661 LVX327661:LWD327661 MFT327661:MFZ327661 MPP327661:MPV327661 MZL327661:MZR327661 NJH327661:NJN327661 NTD327661:NTJ327661 OCZ327661:ODF327661 OMV327661:ONB327661 OWR327661:OWX327661 PGN327661:PGT327661 PQJ327661:PQP327661 QAF327661:QAL327661 QKB327661:QKH327661 QTX327661:QUD327661 RDT327661:RDZ327661 RNP327661:RNV327661 RXL327661:RXR327661 SHH327661:SHN327661 SRD327661:SRJ327661 TAZ327661:TBF327661 TKV327661:TLB327661 TUR327661:TUX327661 UEN327661:UET327661 UOJ327661:UOP327661 UYF327661:UYL327661 VIB327661:VIH327661 VRX327661:VSD327661 WBT327661:WBZ327661 WLP327661:WLV327661 WVL327661:WVR327661 D393197:J393197 IZ393197:JF393197 SV393197:TB393197 ACR393197:ACX393197 AMN393197:AMT393197 AWJ393197:AWP393197 BGF393197:BGL393197 BQB393197:BQH393197 BZX393197:CAD393197 CJT393197:CJZ393197 CTP393197:CTV393197 DDL393197:DDR393197 DNH393197:DNN393197 DXD393197:DXJ393197 EGZ393197:EHF393197 EQV393197:ERB393197 FAR393197:FAX393197 FKN393197:FKT393197 FUJ393197:FUP393197 GEF393197:GEL393197 GOB393197:GOH393197 GXX393197:GYD393197 HHT393197:HHZ393197 HRP393197:HRV393197 IBL393197:IBR393197 ILH393197:ILN393197 IVD393197:IVJ393197 JEZ393197:JFF393197 JOV393197:JPB393197 JYR393197:JYX393197 KIN393197:KIT393197 KSJ393197:KSP393197 LCF393197:LCL393197 LMB393197:LMH393197 LVX393197:LWD393197 MFT393197:MFZ393197 MPP393197:MPV393197 MZL393197:MZR393197 NJH393197:NJN393197 NTD393197:NTJ393197 OCZ393197:ODF393197 OMV393197:ONB393197 OWR393197:OWX393197 PGN393197:PGT393197 PQJ393197:PQP393197 QAF393197:QAL393197 QKB393197:QKH393197 QTX393197:QUD393197 RDT393197:RDZ393197 RNP393197:RNV393197 RXL393197:RXR393197 SHH393197:SHN393197 SRD393197:SRJ393197 TAZ393197:TBF393197 TKV393197:TLB393197 TUR393197:TUX393197 UEN393197:UET393197 UOJ393197:UOP393197 UYF393197:UYL393197 VIB393197:VIH393197 VRX393197:VSD393197 WBT393197:WBZ393197 WLP393197:WLV393197 WVL393197:WVR393197 D458733:J458733 IZ458733:JF458733 SV458733:TB458733 ACR458733:ACX458733 AMN458733:AMT458733 AWJ458733:AWP458733 BGF458733:BGL458733 BQB458733:BQH458733 BZX458733:CAD458733 CJT458733:CJZ458733 CTP458733:CTV458733 DDL458733:DDR458733 DNH458733:DNN458733 DXD458733:DXJ458733 EGZ458733:EHF458733 EQV458733:ERB458733 FAR458733:FAX458733 FKN458733:FKT458733 FUJ458733:FUP458733 GEF458733:GEL458733 GOB458733:GOH458733 GXX458733:GYD458733 HHT458733:HHZ458733 HRP458733:HRV458733 IBL458733:IBR458733 ILH458733:ILN458733 IVD458733:IVJ458733 JEZ458733:JFF458733 JOV458733:JPB458733 JYR458733:JYX458733 KIN458733:KIT458733 KSJ458733:KSP458733 LCF458733:LCL458733 LMB458733:LMH458733 LVX458733:LWD458733 MFT458733:MFZ458733 MPP458733:MPV458733 MZL458733:MZR458733 NJH458733:NJN458733 NTD458733:NTJ458733 OCZ458733:ODF458733 OMV458733:ONB458733 OWR458733:OWX458733 PGN458733:PGT458733 PQJ458733:PQP458733 QAF458733:QAL458733 QKB458733:QKH458733 QTX458733:QUD458733 RDT458733:RDZ458733 RNP458733:RNV458733 RXL458733:RXR458733 SHH458733:SHN458733 SRD458733:SRJ458733 TAZ458733:TBF458733 TKV458733:TLB458733 TUR458733:TUX458733 UEN458733:UET458733 UOJ458733:UOP458733 UYF458733:UYL458733 VIB458733:VIH458733 VRX458733:VSD458733 WBT458733:WBZ458733 WLP458733:WLV458733 WVL458733:WVR458733 D524269:J524269 IZ524269:JF524269 SV524269:TB524269 ACR524269:ACX524269 AMN524269:AMT524269 AWJ524269:AWP524269 BGF524269:BGL524269 BQB524269:BQH524269 BZX524269:CAD524269 CJT524269:CJZ524269 CTP524269:CTV524269 DDL524269:DDR524269 DNH524269:DNN524269 DXD524269:DXJ524269 EGZ524269:EHF524269 EQV524269:ERB524269 FAR524269:FAX524269 FKN524269:FKT524269 FUJ524269:FUP524269 GEF524269:GEL524269 GOB524269:GOH524269 GXX524269:GYD524269 HHT524269:HHZ524269 HRP524269:HRV524269 IBL524269:IBR524269 ILH524269:ILN524269 IVD524269:IVJ524269 JEZ524269:JFF524269 JOV524269:JPB524269 JYR524269:JYX524269 KIN524269:KIT524269 KSJ524269:KSP524269 LCF524269:LCL524269 LMB524269:LMH524269 LVX524269:LWD524269 MFT524269:MFZ524269 MPP524269:MPV524269 MZL524269:MZR524269 NJH524269:NJN524269 NTD524269:NTJ524269 OCZ524269:ODF524269 OMV524269:ONB524269 OWR524269:OWX524269 PGN524269:PGT524269 PQJ524269:PQP524269 QAF524269:QAL524269 QKB524269:QKH524269 QTX524269:QUD524269 RDT524269:RDZ524269 RNP524269:RNV524269 RXL524269:RXR524269 SHH524269:SHN524269 SRD524269:SRJ524269 TAZ524269:TBF524269 TKV524269:TLB524269 TUR524269:TUX524269 UEN524269:UET524269 UOJ524269:UOP524269 UYF524269:UYL524269 VIB524269:VIH524269 VRX524269:VSD524269 WBT524269:WBZ524269 WLP524269:WLV524269 WVL524269:WVR524269 D589805:J589805 IZ589805:JF589805 SV589805:TB589805 ACR589805:ACX589805 AMN589805:AMT589805 AWJ589805:AWP589805 BGF589805:BGL589805 BQB589805:BQH589805 BZX589805:CAD589805 CJT589805:CJZ589805 CTP589805:CTV589805 DDL589805:DDR589805 DNH589805:DNN589805 DXD589805:DXJ589805 EGZ589805:EHF589805 EQV589805:ERB589805 FAR589805:FAX589805 FKN589805:FKT589805 FUJ589805:FUP589805 GEF589805:GEL589805 GOB589805:GOH589805 GXX589805:GYD589805 HHT589805:HHZ589805 HRP589805:HRV589805 IBL589805:IBR589805 ILH589805:ILN589805 IVD589805:IVJ589805 JEZ589805:JFF589805 JOV589805:JPB589805 JYR589805:JYX589805 KIN589805:KIT589805 KSJ589805:KSP589805 LCF589805:LCL589805 LMB589805:LMH589805 LVX589805:LWD589805 MFT589805:MFZ589805 MPP589805:MPV589805 MZL589805:MZR589805 NJH589805:NJN589805 NTD589805:NTJ589805 OCZ589805:ODF589805 OMV589805:ONB589805 OWR589805:OWX589805 PGN589805:PGT589805 PQJ589805:PQP589805 QAF589805:QAL589805 QKB589805:QKH589805 QTX589805:QUD589805 RDT589805:RDZ589805 RNP589805:RNV589805 RXL589805:RXR589805 SHH589805:SHN589805 SRD589805:SRJ589805 TAZ589805:TBF589805 TKV589805:TLB589805 TUR589805:TUX589805 UEN589805:UET589805 UOJ589805:UOP589805 UYF589805:UYL589805 VIB589805:VIH589805 VRX589805:VSD589805 WBT589805:WBZ589805 WLP589805:WLV589805 WVL589805:WVR589805 D655341:J655341 IZ655341:JF655341 SV655341:TB655341 ACR655341:ACX655341 AMN655341:AMT655341 AWJ655341:AWP655341 BGF655341:BGL655341 BQB655341:BQH655341 BZX655341:CAD655341 CJT655341:CJZ655341 CTP655341:CTV655341 DDL655341:DDR655341 DNH655341:DNN655341 DXD655341:DXJ655341 EGZ655341:EHF655341 EQV655341:ERB655341 FAR655341:FAX655341 FKN655341:FKT655341 FUJ655341:FUP655341 GEF655341:GEL655341 GOB655341:GOH655341 GXX655341:GYD655341 HHT655341:HHZ655341 HRP655341:HRV655341 IBL655341:IBR655341 ILH655341:ILN655341 IVD655341:IVJ655341 JEZ655341:JFF655341 JOV655341:JPB655341 JYR655341:JYX655341 KIN655341:KIT655341 KSJ655341:KSP655341 LCF655341:LCL655341 LMB655341:LMH655341 LVX655341:LWD655341 MFT655341:MFZ655341 MPP655341:MPV655341 MZL655341:MZR655341 NJH655341:NJN655341 NTD655341:NTJ655341 OCZ655341:ODF655341 OMV655341:ONB655341 OWR655341:OWX655341 PGN655341:PGT655341 PQJ655341:PQP655341 QAF655341:QAL655341 QKB655341:QKH655341 QTX655341:QUD655341 RDT655341:RDZ655341 RNP655341:RNV655341 RXL655341:RXR655341 SHH655341:SHN655341 SRD655341:SRJ655341 TAZ655341:TBF655341 TKV655341:TLB655341 TUR655341:TUX655341 UEN655341:UET655341 UOJ655341:UOP655341 UYF655341:UYL655341 VIB655341:VIH655341 VRX655341:VSD655341 WBT655341:WBZ655341 WLP655341:WLV655341 WVL655341:WVR655341 D720877:J720877 IZ720877:JF720877 SV720877:TB720877 ACR720877:ACX720877 AMN720877:AMT720877 AWJ720877:AWP720877 BGF720877:BGL720877 BQB720877:BQH720877 BZX720877:CAD720877 CJT720877:CJZ720877 CTP720877:CTV720877 DDL720877:DDR720877 DNH720877:DNN720877 DXD720877:DXJ720877 EGZ720877:EHF720877 EQV720877:ERB720877 FAR720877:FAX720877 FKN720877:FKT720877 FUJ720877:FUP720877 GEF720877:GEL720877 GOB720877:GOH720877 GXX720877:GYD720877 HHT720877:HHZ720877 HRP720877:HRV720877 IBL720877:IBR720877 ILH720877:ILN720877 IVD720877:IVJ720877 JEZ720877:JFF720877 JOV720877:JPB720877 JYR720877:JYX720877 KIN720877:KIT720877 KSJ720877:KSP720877 LCF720877:LCL720877 LMB720877:LMH720877 LVX720877:LWD720877 MFT720877:MFZ720877 MPP720877:MPV720877 MZL720877:MZR720877 NJH720877:NJN720877 NTD720877:NTJ720877 OCZ720877:ODF720877 OMV720877:ONB720877 OWR720877:OWX720877 PGN720877:PGT720877 PQJ720877:PQP720877 QAF720877:QAL720877 QKB720877:QKH720877 QTX720877:QUD720877 RDT720877:RDZ720877 RNP720877:RNV720877 RXL720877:RXR720877 SHH720877:SHN720877 SRD720877:SRJ720877 TAZ720877:TBF720877 TKV720877:TLB720877 TUR720877:TUX720877 UEN720877:UET720877 UOJ720877:UOP720877 UYF720877:UYL720877 VIB720877:VIH720877 VRX720877:VSD720877 WBT720877:WBZ720877 WLP720877:WLV720877 WVL720877:WVR720877 D786413:J786413 IZ786413:JF786413 SV786413:TB786413 ACR786413:ACX786413 AMN786413:AMT786413 AWJ786413:AWP786413 BGF786413:BGL786413 BQB786413:BQH786413 BZX786413:CAD786413 CJT786413:CJZ786413 CTP786413:CTV786413 DDL786413:DDR786413 DNH786413:DNN786413 DXD786413:DXJ786413 EGZ786413:EHF786413 EQV786413:ERB786413 FAR786413:FAX786413 FKN786413:FKT786413 FUJ786413:FUP786413 GEF786413:GEL786413 GOB786413:GOH786413 GXX786413:GYD786413 HHT786413:HHZ786413 HRP786413:HRV786413 IBL786413:IBR786413 ILH786413:ILN786413 IVD786413:IVJ786413 JEZ786413:JFF786413 JOV786413:JPB786413 JYR786413:JYX786413 KIN786413:KIT786413 KSJ786413:KSP786413 LCF786413:LCL786413 LMB786413:LMH786413 LVX786413:LWD786413 MFT786413:MFZ786413 MPP786413:MPV786413 MZL786413:MZR786413 NJH786413:NJN786413 NTD786413:NTJ786413 OCZ786413:ODF786413 OMV786413:ONB786413 OWR786413:OWX786413 PGN786413:PGT786413 PQJ786413:PQP786413 QAF786413:QAL786413 QKB786413:QKH786413 QTX786413:QUD786413 RDT786413:RDZ786413 RNP786413:RNV786413 RXL786413:RXR786413 SHH786413:SHN786413 SRD786413:SRJ786413 TAZ786413:TBF786413 TKV786413:TLB786413 TUR786413:TUX786413 UEN786413:UET786413 UOJ786413:UOP786413 UYF786413:UYL786413 VIB786413:VIH786413 VRX786413:VSD786413 WBT786413:WBZ786413 WLP786413:WLV786413 WVL786413:WVR786413 D851949:J851949 IZ851949:JF851949 SV851949:TB851949 ACR851949:ACX851949 AMN851949:AMT851949 AWJ851949:AWP851949 BGF851949:BGL851949 BQB851949:BQH851949 BZX851949:CAD851949 CJT851949:CJZ851949 CTP851949:CTV851949 DDL851949:DDR851949 DNH851949:DNN851949 DXD851949:DXJ851949 EGZ851949:EHF851949 EQV851949:ERB851949 FAR851949:FAX851949 FKN851949:FKT851949 FUJ851949:FUP851949 GEF851949:GEL851949 GOB851949:GOH851949 GXX851949:GYD851949 HHT851949:HHZ851949 HRP851949:HRV851949 IBL851949:IBR851949 ILH851949:ILN851949 IVD851949:IVJ851949 JEZ851949:JFF851949 JOV851949:JPB851949 JYR851949:JYX851949 KIN851949:KIT851949 KSJ851949:KSP851949 LCF851949:LCL851949 LMB851949:LMH851949 LVX851949:LWD851949 MFT851949:MFZ851949 MPP851949:MPV851949 MZL851949:MZR851949 NJH851949:NJN851949 NTD851949:NTJ851949 OCZ851949:ODF851949 OMV851949:ONB851949 OWR851949:OWX851949 PGN851949:PGT851949 PQJ851949:PQP851949 QAF851949:QAL851949 QKB851949:QKH851949 QTX851949:QUD851949 RDT851949:RDZ851949 RNP851949:RNV851949 RXL851949:RXR851949 SHH851949:SHN851949 SRD851949:SRJ851949 TAZ851949:TBF851949 TKV851949:TLB851949 TUR851949:TUX851949 UEN851949:UET851949 UOJ851949:UOP851949 UYF851949:UYL851949 VIB851949:VIH851949 VRX851949:VSD851949 WBT851949:WBZ851949 WLP851949:WLV851949 WVL851949:WVR851949 D917485:J917485 IZ917485:JF917485 SV917485:TB917485 ACR917485:ACX917485 AMN917485:AMT917485 AWJ917485:AWP917485 BGF917485:BGL917485 BQB917485:BQH917485 BZX917485:CAD917485 CJT917485:CJZ917485 CTP917485:CTV917485 DDL917485:DDR917485 DNH917485:DNN917485 DXD917485:DXJ917485 EGZ917485:EHF917485 EQV917485:ERB917485 FAR917485:FAX917485 FKN917485:FKT917485 FUJ917485:FUP917485 GEF917485:GEL917485 GOB917485:GOH917485 GXX917485:GYD917485 HHT917485:HHZ917485 HRP917485:HRV917485 IBL917485:IBR917485 ILH917485:ILN917485 IVD917485:IVJ917485 JEZ917485:JFF917485 JOV917485:JPB917485 JYR917485:JYX917485 KIN917485:KIT917485 KSJ917485:KSP917485 LCF917485:LCL917485 LMB917485:LMH917485 LVX917485:LWD917485 MFT917485:MFZ917485 MPP917485:MPV917485 MZL917485:MZR917485 NJH917485:NJN917485 NTD917485:NTJ917485 OCZ917485:ODF917485 OMV917485:ONB917485 OWR917485:OWX917485 PGN917485:PGT917485 PQJ917485:PQP917485 QAF917485:QAL917485 QKB917485:QKH917485 QTX917485:QUD917485 RDT917485:RDZ917485 RNP917485:RNV917485 RXL917485:RXR917485 SHH917485:SHN917485 SRD917485:SRJ917485 TAZ917485:TBF917485 TKV917485:TLB917485 TUR917485:TUX917485 UEN917485:UET917485 UOJ917485:UOP917485 UYF917485:UYL917485 VIB917485:VIH917485 VRX917485:VSD917485 WBT917485:WBZ917485 WLP917485:WLV917485 WVL917485:WVR917485 D983021:J983021 IZ983021:JF983021 SV983021:TB983021 ACR983021:ACX983021 AMN983021:AMT983021 AWJ983021:AWP983021 BGF983021:BGL983021 BQB983021:BQH983021 BZX983021:CAD983021 CJT983021:CJZ983021 CTP983021:CTV983021 DDL983021:DDR983021 DNH983021:DNN983021 DXD983021:DXJ983021 EGZ983021:EHF983021 EQV983021:ERB983021 FAR983021:FAX983021 FKN983021:FKT983021 FUJ983021:FUP983021 GEF983021:GEL983021 GOB983021:GOH983021 GXX983021:GYD983021 HHT983021:HHZ983021 HRP983021:HRV983021 IBL983021:IBR983021 ILH983021:ILN983021 IVD983021:IVJ983021 JEZ983021:JFF983021 JOV983021:JPB983021 JYR983021:JYX983021 KIN983021:KIT983021 KSJ983021:KSP983021 LCF983021:LCL983021 LMB983021:LMH983021 LVX983021:LWD983021 MFT983021:MFZ983021 MPP983021:MPV983021 MZL983021:MZR983021 NJH983021:NJN983021 NTD983021:NTJ983021 OCZ983021:ODF983021 OMV983021:ONB983021 OWR983021:OWX983021 PGN983021:PGT983021 PQJ983021:PQP983021 QAF983021:QAL983021 QKB983021:QKH983021 QTX983021:QUD983021 RDT983021:RDZ983021 RNP983021:RNV983021 RXL983021:RXR983021 SHH983021:SHN983021 SRD983021:SRJ983021 TAZ983021:TBF983021 TKV983021:TLB983021 TUR983021:TUX983021 UEN983021:UET983021 UOJ983021:UOP983021 UYF983021:UYL983021 VIB983021:VIH983021 VRX983021:VSD983021 WBT983021:WBZ983021">
      <formula1>#REF!</formula1>
    </dataValidation>
    <dataValidation type="list" allowBlank="1" showInputMessage="1" showErrorMessage="1" sqref="WVM983064:WWA983076 JA38:JO43 WVM24:WWA36 WLQ24:WME36 WBU24:WCI36 VRY24:VSM36 VIC24:VIQ36 UYG24:UYU36 UOK24:UOY36 UEO24:UFC36 TUS24:TVG36 TKW24:TLK36 TBA24:TBO36 SRE24:SRS36 SHI24:SHW36 RXM24:RYA36 RNQ24:ROE36 RDU24:REI36 QTY24:QUM36 QKC24:QKQ36 QAG24:QAU36 PQK24:PQY36 PGO24:PHC36 OWS24:OXG36 OMW24:ONK36 ODA24:ODO36 NTE24:NTS36 NJI24:NJW36 MZM24:NAA36 MPQ24:MQE36 MFU24:MGI36 LVY24:LWM36 LMC24:LMQ36 LCG24:LCU36 KSK24:KSY36 KIO24:KJC36 JYS24:JZG36 JOW24:JPK36 JFA24:JFO36 IVE24:IVS36 ILI24:ILW36 IBM24:ICA36 HRQ24:HSE36 HHU24:HII36 GXY24:GYM36 GOC24:GOQ36 GEG24:GEU36 FUK24:FUY36 FKO24:FLC36 FAS24:FBG36 EQW24:ERK36 EHA24:EHO36 DXE24:DXS36 DNI24:DNW36 DDM24:DEA36 CTQ24:CUE36 CJU24:CKI36 BZY24:CAM36 BQC24:BQQ36 BGG24:BGU36 AWK24:AWY36 AMO24:ANC36 ACS24:ADG36 SW24:TK36 SW38:TK43 JA24:JO36 WLQ983064:WME983076 WBU983064:WCI983076 VRY983064:VSM983076 VIC983064:VIQ983076 UYG983064:UYU983076 UOK983064:UOY983076 UEO983064:UFC983076 TUS983064:TVG983076 TKW983064:TLK983076 TBA983064:TBO983076 SRE983064:SRS983076 SHI983064:SHW983076 RXM983064:RYA983076 RNQ983064:ROE983076 RDU983064:REI983076 QTY983064:QUM983076 QKC983064:QKQ983076 QAG983064:QAU983076 PQK983064:PQY983076 PGO983064:PHC983076 OWS983064:OXG983076 OMW983064:ONK983076 ODA983064:ODO983076 NTE983064:NTS983076 NJI983064:NJW983076 MZM983064:NAA983076 MPQ983064:MQE983076 MFU983064:MGI983076 LVY983064:LWM983076 LMC983064:LMQ983076 LCG983064:LCU983076 KSK983064:KSY983076 KIO983064:KJC983076 JYS983064:JZG983076 JOW983064:JPK983076 JFA983064:JFO983076 IVE983064:IVS983076 ILI983064:ILW983076 IBM983064:ICA983076 HRQ983064:HSE983076 HHU983064:HII983076 GXY983064:GYM983076 GOC983064:GOQ983076 GEG983064:GEU983076 FUK983064:FUY983076 FKO983064:FLC983076 FAS983064:FBG983076 EQW983064:ERK983076 EHA983064:EHO983076 DXE983064:DXS983076 DNI983064:DNW983076 DDM983064:DEA983076 CTQ983064:CUE983076 CJU983064:CKI983076 BZY983064:CAM983076 BQC983064:BQQ983076 BGG983064:BGU983076 AWK983064:AWY983076 AMO983064:ANC983076 ACS983064:ADG983076 SW983064:TK983076 JA983064:JO983076 E983064:S983076 WVM917528:WWA917540 WLQ917528:WME917540 WBU917528:WCI917540 VRY917528:VSM917540 VIC917528:VIQ917540 UYG917528:UYU917540 UOK917528:UOY917540 UEO917528:UFC917540 TUS917528:TVG917540 TKW917528:TLK917540 TBA917528:TBO917540 SRE917528:SRS917540 SHI917528:SHW917540 RXM917528:RYA917540 RNQ917528:ROE917540 RDU917528:REI917540 QTY917528:QUM917540 QKC917528:QKQ917540 QAG917528:QAU917540 PQK917528:PQY917540 PGO917528:PHC917540 OWS917528:OXG917540 OMW917528:ONK917540 ODA917528:ODO917540 NTE917528:NTS917540 NJI917528:NJW917540 MZM917528:NAA917540 MPQ917528:MQE917540 MFU917528:MGI917540 LVY917528:LWM917540 LMC917528:LMQ917540 LCG917528:LCU917540 KSK917528:KSY917540 KIO917528:KJC917540 JYS917528:JZG917540 JOW917528:JPK917540 JFA917528:JFO917540 IVE917528:IVS917540 ILI917528:ILW917540 IBM917528:ICA917540 HRQ917528:HSE917540 HHU917528:HII917540 GXY917528:GYM917540 GOC917528:GOQ917540 GEG917528:GEU917540 FUK917528:FUY917540 FKO917528:FLC917540 FAS917528:FBG917540 EQW917528:ERK917540 EHA917528:EHO917540 DXE917528:DXS917540 DNI917528:DNW917540 DDM917528:DEA917540 CTQ917528:CUE917540 CJU917528:CKI917540 BZY917528:CAM917540 BQC917528:BQQ917540 BGG917528:BGU917540 AWK917528:AWY917540 AMO917528:ANC917540 ACS917528:ADG917540 SW917528:TK917540 JA917528:JO917540 E917528:S917540 WVM851992:WWA852004 WLQ851992:WME852004 WBU851992:WCI852004 VRY851992:VSM852004 VIC851992:VIQ852004 UYG851992:UYU852004 UOK851992:UOY852004 UEO851992:UFC852004 TUS851992:TVG852004 TKW851992:TLK852004 TBA851992:TBO852004 SRE851992:SRS852004 SHI851992:SHW852004 RXM851992:RYA852004 RNQ851992:ROE852004 RDU851992:REI852004 QTY851992:QUM852004 QKC851992:QKQ852004 QAG851992:QAU852004 PQK851992:PQY852004 PGO851992:PHC852004 OWS851992:OXG852004 OMW851992:ONK852004 ODA851992:ODO852004 NTE851992:NTS852004 NJI851992:NJW852004 MZM851992:NAA852004 MPQ851992:MQE852004 MFU851992:MGI852004 LVY851992:LWM852004 LMC851992:LMQ852004 LCG851992:LCU852004 KSK851992:KSY852004 KIO851992:KJC852004 JYS851992:JZG852004 JOW851992:JPK852004 JFA851992:JFO852004 IVE851992:IVS852004 ILI851992:ILW852004 IBM851992:ICA852004 HRQ851992:HSE852004 HHU851992:HII852004 GXY851992:GYM852004 GOC851992:GOQ852004 GEG851992:GEU852004 FUK851992:FUY852004 FKO851992:FLC852004 FAS851992:FBG852004 EQW851992:ERK852004 EHA851992:EHO852004 DXE851992:DXS852004 DNI851992:DNW852004 DDM851992:DEA852004 CTQ851992:CUE852004 CJU851992:CKI852004 BZY851992:CAM852004 BQC851992:BQQ852004 BGG851992:BGU852004 AWK851992:AWY852004 AMO851992:ANC852004 ACS851992:ADG852004 SW851992:TK852004 JA851992:JO852004 E851992:S852004 WVM786456:WWA786468 WLQ786456:WME786468 WBU786456:WCI786468 VRY786456:VSM786468 VIC786456:VIQ786468 UYG786456:UYU786468 UOK786456:UOY786468 UEO786456:UFC786468 TUS786456:TVG786468 TKW786456:TLK786468 TBA786456:TBO786468 SRE786456:SRS786468 SHI786456:SHW786468 RXM786456:RYA786468 RNQ786456:ROE786468 RDU786456:REI786468 QTY786456:QUM786468 QKC786456:QKQ786468 QAG786456:QAU786468 PQK786456:PQY786468 PGO786456:PHC786468 OWS786456:OXG786468 OMW786456:ONK786468 ODA786456:ODO786468 NTE786456:NTS786468 NJI786456:NJW786468 MZM786456:NAA786468 MPQ786456:MQE786468 MFU786456:MGI786468 LVY786456:LWM786468 LMC786456:LMQ786468 LCG786456:LCU786468 KSK786456:KSY786468 KIO786456:KJC786468 JYS786456:JZG786468 JOW786456:JPK786468 JFA786456:JFO786468 IVE786456:IVS786468 ILI786456:ILW786468 IBM786456:ICA786468 HRQ786456:HSE786468 HHU786456:HII786468 GXY786456:GYM786468 GOC786456:GOQ786468 GEG786456:GEU786468 FUK786456:FUY786468 FKO786456:FLC786468 FAS786456:FBG786468 EQW786456:ERK786468 EHA786456:EHO786468 DXE786456:DXS786468 DNI786456:DNW786468 DDM786456:DEA786468 CTQ786456:CUE786468 CJU786456:CKI786468 BZY786456:CAM786468 BQC786456:BQQ786468 BGG786456:BGU786468 AWK786456:AWY786468 AMO786456:ANC786468 ACS786456:ADG786468 SW786456:TK786468 JA786456:JO786468 E786456:S786468 WVM720920:WWA720932 WLQ720920:WME720932 WBU720920:WCI720932 VRY720920:VSM720932 VIC720920:VIQ720932 UYG720920:UYU720932 UOK720920:UOY720932 UEO720920:UFC720932 TUS720920:TVG720932 TKW720920:TLK720932 TBA720920:TBO720932 SRE720920:SRS720932 SHI720920:SHW720932 RXM720920:RYA720932 RNQ720920:ROE720932 RDU720920:REI720932 QTY720920:QUM720932 QKC720920:QKQ720932 QAG720920:QAU720932 PQK720920:PQY720932 PGO720920:PHC720932 OWS720920:OXG720932 OMW720920:ONK720932 ODA720920:ODO720932 NTE720920:NTS720932 NJI720920:NJW720932 MZM720920:NAA720932 MPQ720920:MQE720932 MFU720920:MGI720932 LVY720920:LWM720932 LMC720920:LMQ720932 LCG720920:LCU720932 KSK720920:KSY720932 KIO720920:KJC720932 JYS720920:JZG720932 JOW720920:JPK720932 JFA720920:JFO720932 IVE720920:IVS720932 ILI720920:ILW720932 IBM720920:ICA720932 HRQ720920:HSE720932 HHU720920:HII720932 GXY720920:GYM720932 GOC720920:GOQ720932 GEG720920:GEU720932 FUK720920:FUY720932 FKO720920:FLC720932 FAS720920:FBG720932 EQW720920:ERK720932 EHA720920:EHO720932 DXE720920:DXS720932 DNI720920:DNW720932 DDM720920:DEA720932 CTQ720920:CUE720932 CJU720920:CKI720932 BZY720920:CAM720932 BQC720920:BQQ720932 BGG720920:BGU720932 AWK720920:AWY720932 AMO720920:ANC720932 ACS720920:ADG720932 SW720920:TK720932 JA720920:JO720932 E720920:S720932 WVM655384:WWA655396 WLQ655384:WME655396 WBU655384:WCI655396 VRY655384:VSM655396 VIC655384:VIQ655396 UYG655384:UYU655396 UOK655384:UOY655396 UEO655384:UFC655396 TUS655384:TVG655396 TKW655384:TLK655396 TBA655384:TBO655396 SRE655384:SRS655396 SHI655384:SHW655396 RXM655384:RYA655396 RNQ655384:ROE655396 RDU655384:REI655396 QTY655384:QUM655396 QKC655384:QKQ655396 QAG655384:QAU655396 PQK655384:PQY655396 PGO655384:PHC655396 OWS655384:OXG655396 OMW655384:ONK655396 ODA655384:ODO655396 NTE655384:NTS655396 NJI655384:NJW655396 MZM655384:NAA655396 MPQ655384:MQE655396 MFU655384:MGI655396 LVY655384:LWM655396 LMC655384:LMQ655396 LCG655384:LCU655396 KSK655384:KSY655396 KIO655384:KJC655396 JYS655384:JZG655396 JOW655384:JPK655396 JFA655384:JFO655396 IVE655384:IVS655396 ILI655384:ILW655396 IBM655384:ICA655396 HRQ655384:HSE655396 HHU655384:HII655396 GXY655384:GYM655396 GOC655384:GOQ655396 GEG655384:GEU655396 FUK655384:FUY655396 FKO655384:FLC655396 FAS655384:FBG655396 EQW655384:ERK655396 EHA655384:EHO655396 DXE655384:DXS655396 DNI655384:DNW655396 DDM655384:DEA655396 CTQ655384:CUE655396 CJU655384:CKI655396 BZY655384:CAM655396 BQC655384:BQQ655396 BGG655384:BGU655396 AWK655384:AWY655396 AMO655384:ANC655396 ACS655384:ADG655396 SW655384:TK655396 JA655384:JO655396 E655384:S655396 WVM589848:WWA589860 WLQ589848:WME589860 WBU589848:WCI589860 VRY589848:VSM589860 VIC589848:VIQ589860 UYG589848:UYU589860 UOK589848:UOY589860 UEO589848:UFC589860 TUS589848:TVG589860 TKW589848:TLK589860 TBA589848:TBO589860 SRE589848:SRS589860 SHI589848:SHW589860 RXM589848:RYA589860 RNQ589848:ROE589860 RDU589848:REI589860 QTY589848:QUM589860 QKC589848:QKQ589860 QAG589848:QAU589860 PQK589848:PQY589860 PGO589848:PHC589860 OWS589848:OXG589860 OMW589848:ONK589860 ODA589848:ODO589860 NTE589848:NTS589860 NJI589848:NJW589860 MZM589848:NAA589860 MPQ589848:MQE589860 MFU589848:MGI589860 LVY589848:LWM589860 LMC589848:LMQ589860 LCG589848:LCU589860 KSK589848:KSY589860 KIO589848:KJC589860 JYS589848:JZG589860 JOW589848:JPK589860 JFA589848:JFO589860 IVE589848:IVS589860 ILI589848:ILW589860 IBM589848:ICA589860 HRQ589848:HSE589860 HHU589848:HII589860 GXY589848:GYM589860 GOC589848:GOQ589860 GEG589848:GEU589860 FUK589848:FUY589860 FKO589848:FLC589860 FAS589848:FBG589860 EQW589848:ERK589860 EHA589848:EHO589860 DXE589848:DXS589860 DNI589848:DNW589860 DDM589848:DEA589860 CTQ589848:CUE589860 CJU589848:CKI589860 BZY589848:CAM589860 BQC589848:BQQ589860 BGG589848:BGU589860 AWK589848:AWY589860 AMO589848:ANC589860 ACS589848:ADG589860 SW589848:TK589860 JA589848:JO589860 E589848:S589860 WVM524312:WWA524324 WLQ524312:WME524324 WBU524312:WCI524324 VRY524312:VSM524324 VIC524312:VIQ524324 UYG524312:UYU524324 UOK524312:UOY524324 UEO524312:UFC524324 TUS524312:TVG524324 TKW524312:TLK524324 TBA524312:TBO524324 SRE524312:SRS524324 SHI524312:SHW524324 RXM524312:RYA524324 RNQ524312:ROE524324 RDU524312:REI524324 QTY524312:QUM524324 QKC524312:QKQ524324 QAG524312:QAU524324 PQK524312:PQY524324 PGO524312:PHC524324 OWS524312:OXG524324 OMW524312:ONK524324 ODA524312:ODO524324 NTE524312:NTS524324 NJI524312:NJW524324 MZM524312:NAA524324 MPQ524312:MQE524324 MFU524312:MGI524324 LVY524312:LWM524324 LMC524312:LMQ524324 LCG524312:LCU524324 KSK524312:KSY524324 KIO524312:KJC524324 JYS524312:JZG524324 JOW524312:JPK524324 JFA524312:JFO524324 IVE524312:IVS524324 ILI524312:ILW524324 IBM524312:ICA524324 HRQ524312:HSE524324 HHU524312:HII524324 GXY524312:GYM524324 GOC524312:GOQ524324 GEG524312:GEU524324 FUK524312:FUY524324 FKO524312:FLC524324 FAS524312:FBG524324 EQW524312:ERK524324 EHA524312:EHO524324 DXE524312:DXS524324 DNI524312:DNW524324 DDM524312:DEA524324 CTQ524312:CUE524324 CJU524312:CKI524324 BZY524312:CAM524324 BQC524312:BQQ524324 BGG524312:BGU524324 AWK524312:AWY524324 AMO524312:ANC524324 ACS524312:ADG524324 SW524312:TK524324 JA524312:JO524324 E524312:S524324 WVM458776:WWA458788 WLQ458776:WME458788 WBU458776:WCI458788 VRY458776:VSM458788 VIC458776:VIQ458788 UYG458776:UYU458788 UOK458776:UOY458788 UEO458776:UFC458788 TUS458776:TVG458788 TKW458776:TLK458788 TBA458776:TBO458788 SRE458776:SRS458788 SHI458776:SHW458788 RXM458776:RYA458788 RNQ458776:ROE458788 RDU458776:REI458788 QTY458776:QUM458788 QKC458776:QKQ458788 QAG458776:QAU458788 PQK458776:PQY458788 PGO458776:PHC458788 OWS458776:OXG458788 OMW458776:ONK458788 ODA458776:ODO458788 NTE458776:NTS458788 NJI458776:NJW458788 MZM458776:NAA458788 MPQ458776:MQE458788 MFU458776:MGI458788 LVY458776:LWM458788 LMC458776:LMQ458788 LCG458776:LCU458788 KSK458776:KSY458788 KIO458776:KJC458788 JYS458776:JZG458788 JOW458776:JPK458788 JFA458776:JFO458788 IVE458776:IVS458788 ILI458776:ILW458788 IBM458776:ICA458788 HRQ458776:HSE458788 HHU458776:HII458788 GXY458776:GYM458788 GOC458776:GOQ458788 GEG458776:GEU458788 FUK458776:FUY458788 FKO458776:FLC458788 FAS458776:FBG458788 EQW458776:ERK458788 EHA458776:EHO458788 DXE458776:DXS458788 DNI458776:DNW458788 DDM458776:DEA458788 CTQ458776:CUE458788 CJU458776:CKI458788 BZY458776:CAM458788 BQC458776:BQQ458788 BGG458776:BGU458788 AWK458776:AWY458788 AMO458776:ANC458788 ACS458776:ADG458788 SW458776:TK458788 JA458776:JO458788 E458776:S458788 WVM393240:WWA393252 WLQ393240:WME393252 WBU393240:WCI393252 VRY393240:VSM393252 VIC393240:VIQ393252 UYG393240:UYU393252 UOK393240:UOY393252 UEO393240:UFC393252 TUS393240:TVG393252 TKW393240:TLK393252 TBA393240:TBO393252 SRE393240:SRS393252 SHI393240:SHW393252 RXM393240:RYA393252 RNQ393240:ROE393252 RDU393240:REI393252 QTY393240:QUM393252 QKC393240:QKQ393252 QAG393240:QAU393252 PQK393240:PQY393252 PGO393240:PHC393252 OWS393240:OXG393252 OMW393240:ONK393252 ODA393240:ODO393252 NTE393240:NTS393252 NJI393240:NJW393252 MZM393240:NAA393252 MPQ393240:MQE393252 MFU393240:MGI393252 LVY393240:LWM393252 LMC393240:LMQ393252 LCG393240:LCU393252 KSK393240:KSY393252 KIO393240:KJC393252 JYS393240:JZG393252 JOW393240:JPK393252 JFA393240:JFO393252 IVE393240:IVS393252 ILI393240:ILW393252 IBM393240:ICA393252 HRQ393240:HSE393252 HHU393240:HII393252 GXY393240:GYM393252 GOC393240:GOQ393252 GEG393240:GEU393252 FUK393240:FUY393252 FKO393240:FLC393252 FAS393240:FBG393252 EQW393240:ERK393252 EHA393240:EHO393252 DXE393240:DXS393252 DNI393240:DNW393252 DDM393240:DEA393252 CTQ393240:CUE393252 CJU393240:CKI393252 BZY393240:CAM393252 BQC393240:BQQ393252 BGG393240:BGU393252 AWK393240:AWY393252 AMO393240:ANC393252 ACS393240:ADG393252 SW393240:TK393252 JA393240:JO393252 E393240:S393252 WVM327704:WWA327716 WLQ327704:WME327716 WBU327704:WCI327716 VRY327704:VSM327716 VIC327704:VIQ327716 UYG327704:UYU327716 UOK327704:UOY327716 UEO327704:UFC327716 TUS327704:TVG327716 TKW327704:TLK327716 TBA327704:TBO327716 SRE327704:SRS327716 SHI327704:SHW327716 RXM327704:RYA327716 RNQ327704:ROE327716 RDU327704:REI327716 QTY327704:QUM327716 QKC327704:QKQ327716 QAG327704:QAU327716 PQK327704:PQY327716 PGO327704:PHC327716 OWS327704:OXG327716 OMW327704:ONK327716 ODA327704:ODO327716 NTE327704:NTS327716 NJI327704:NJW327716 MZM327704:NAA327716 MPQ327704:MQE327716 MFU327704:MGI327716 LVY327704:LWM327716 LMC327704:LMQ327716 LCG327704:LCU327716 KSK327704:KSY327716 KIO327704:KJC327716 JYS327704:JZG327716 JOW327704:JPK327716 JFA327704:JFO327716 IVE327704:IVS327716 ILI327704:ILW327716 IBM327704:ICA327716 HRQ327704:HSE327716 HHU327704:HII327716 GXY327704:GYM327716 GOC327704:GOQ327716 GEG327704:GEU327716 FUK327704:FUY327716 FKO327704:FLC327716 FAS327704:FBG327716 EQW327704:ERK327716 EHA327704:EHO327716 DXE327704:DXS327716 DNI327704:DNW327716 DDM327704:DEA327716 CTQ327704:CUE327716 CJU327704:CKI327716 BZY327704:CAM327716 BQC327704:BQQ327716 BGG327704:BGU327716 AWK327704:AWY327716 AMO327704:ANC327716 ACS327704:ADG327716 SW327704:TK327716 JA327704:JO327716 E327704:S327716 WVM262168:WWA262180 WLQ262168:WME262180 WBU262168:WCI262180 VRY262168:VSM262180 VIC262168:VIQ262180 UYG262168:UYU262180 UOK262168:UOY262180 UEO262168:UFC262180 TUS262168:TVG262180 TKW262168:TLK262180 TBA262168:TBO262180 SRE262168:SRS262180 SHI262168:SHW262180 RXM262168:RYA262180 RNQ262168:ROE262180 RDU262168:REI262180 QTY262168:QUM262180 QKC262168:QKQ262180 QAG262168:QAU262180 PQK262168:PQY262180 PGO262168:PHC262180 OWS262168:OXG262180 OMW262168:ONK262180 ODA262168:ODO262180 NTE262168:NTS262180 NJI262168:NJW262180 MZM262168:NAA262180 MPQ262168:MQE262180 MFU262168:MGI262180 LVY262168:LWM262180 LMC262168:LMQ262180 LCG262168:LCU262180 KSK262168:KSY262180 KIO262168:KJC262180 JYS262168:JZG262180 JOW262168:JPK262180 JFA262168:JFO262180 IVE262168:IVS262180 ILI262168:ILW262180 IBM262168:ICA262180 HRQ262168:HSE262180 HHU262168:HII262180 GXY262168:GYM262180 GOC262168:GOQ262180 GEG262168:GEU262180 FUK262168:FUY262180 FKO262168:FLC262180 FAS262168:FBG262180 EQW262168:ERK262180 EHA262168:EHO262180 DXE262168:DXS262180 DNI262168:DNW262180 DDM262168:DEA262180 CTQ262168:CUE262180 CJU262168:CKI262180 BZY262168:CAM262180 BQC262168:BQQ262180 BGG262168:BGU262180 AWK262168:AWY262180 AMO262168:ANC262180 ACS262168:ADG262180 SW262168:TK262180 JA262168:JO262180 E262168:S262180 WVM196632:WWA196644 WLQ196632:WME196644 WBU196632:WCI196644 VRY196632:VSM196644 VIC196632:VIQ196644 UYG196632:UYU196644 UOK196632:UOY196644 UEO196632:UFC196644 TUS196632:TVG196644 TKW196632:TLK196644 TBA196632:TBO196644 SRE196632:SRS196644 SHI196632:SHW196644 RXM196632:RYA196644 RNQ196632:ROE196644 RDU196632:REI196644 QTY196632:QUM196644 QKC196632:QKQ196644 QAG196632:QAU196644 PQK196632:PQY196644 PGO196632:PHC196644 OWS196632:OXG196644 OMW196632:ONK196644 ODA196632:ODO196644 NTE196632:NTS196644 NJI196632:NJW196644 MZM196632:NAA196644 MPQ196632:MQE196644 MFU196632:MGI196644 LVY196632:LWM196644 LMC196632:LMQ196644 LCG196632:LCU196644 KSK196632:KSY196644 KIO196632:KJC196644 JYS196632:JZG196644 JOW196632:JPK196644 JFA196632:JFO196644 IVE196632:IVS196644 ILI196632:ILW196644 IBM196632:ICA196644 HRQ196632:HSE196644 HHU196632:HII196644 GXY196632:GYM196644 GOC196632:GOQ196644 GEG196632:GEU196644 FUK196632:FUY196644 FKO196632:FLC196644 FAS196632:FBG196644 EQW196632:ERK196644 EHA196632:EHO196644 DXE196632:DXS196644 DNI196632:DNW196644 DDM196632:DEA196644 CTQ196632:CUE196644 CJU196632:CKI196644 BZY196632:CAM196644 BQC196632:BQQ196644 BGG196632:BGU196644 AWK196632:AWY196644 AMO196632:ANC196644 ACS196632:ADG196644 SW196632:TK196644 JA196632:JO196644 E196632:S196644 WVM131096:WWA131108 WLQ131096:WME131108 WBU131096:WCI131108 VRY131096:VSM131108 VIC131096:VIQ131108 UYG131096:UYU131108 UOK131096:UOY131108 UEO131096:UFC131108 TUS131096:TVG131108 TKW131096:TLK131108 TBA131096:TBO131108 SRE131096:SRS131108 SHI131096:SHW131108 RXM131096:RYA131108 RNQ131096:ROE131108 RDU131096:REI131108 QTY131096:QUM131108 QKC131096:QKQ131108 QAG131096:QAU131108 PQK131096:PQY131108 PGO131096:PHC131108 OWS131096:OXG131108 OMW131096:ONK131108 ODA131096:ODO131108 NTE131096:NTS131108 NJI131096:NJW131108 MZM131096:NAA131108 MPQ131096:MQE131108 MFU131096:MGI131108 LVY131096:LWM131108 LMC131096:LMQ131108 LCG131096:LCU131108 KSK131096:KSY131108 KIO131096:KJC131108 JYS131096:JZG131108 JOW131096:JPK131108 JFA131096:JFO131108 IVE131096:IVS131108 ILI131096:ILW131108 IBM131096:ICA131108 HRQ131096:HSE131108 HHU131096:HII131108 GXY131096:GYM131108 GOC131096:GOQ131108 GEG131096:GEU131108 FUK131096:FUY131108 FKO131096:FLC131108 FAS131096:FBG131108 EQW131096:ERK131108 EHA131096:EHO131108 DXE131096:DXS131108 DNI131096:DNW131108 DDM131096:DEA131108 CTQ131096:CUE131108 CJU131096:CKI131108 BZY131096:CAM131108 BQC131096:BQQ131108 BGG131096:BGU131108 AWK131096:AWY131108 AMO131096:ANC131108 ACS131096:ADG131108 SW131096:TK131108 JA131096:JO131108 E131096:S131108 WVM65560:WWA65572 WLQ65560:WME65572 WBU65560:WCI65572 VRY65560:VSM65572 VIC65560:VIQ65572 UYG65560:UYU65572 UOK65560:UOY65572 UEO65560:UFC65572 TUS65560:TVG65572 TKW65560:TLK65572 TBA65560:TBO65572 SRE65560:SRS65572 SHI65560:SHW65572 RXM65560:RYA65572 RNQ65560:ROE65572 RDU65560:REI65572 QTY65560:QUM65572 QKC65560:QKQ65572 QAG65560:QAU65572 PQK65560:PQY65572 PGO65560:PHC65572 OWS65560:OXG65572 OMW65560:ONK65572 ODA65560:ODO65572 NTE65560:NTS65572 NJI65560:NJW65572 MZM65560:NAA65572 MPQ65560:MQE65572 MFU65560:MGI65572 LVY65560:LWM65572 LMC65560:LMQ65572 LCG65560:LCU65572 KSK65560:KSY65572 KIO65560:KJC65572 JYS65560:JZG65572 JOW65560:JPK65572 JFA65560:JFO65572 IVE65560:IVS65572 ILI65560:ILW65572 IBM65560:ICA65572 HRQ65560:HSE65572 HHU65560:HII65572 GXY65560:GYM65572 GOC65560:GOQ65572 GEG65560:GEU65572 FUK65560:FUY65572 FKO65560:FLC65572 FAS65560:FBG65572 EQW65560:ERK65572 EHA65560:EHO65572 DXE65560:DXS65572 DNI65560:DNW65572 DDM65560:DEA65572 CTQ65560:CUE65572 CJU65560:CKI65572 BZY65560:CAM65572 BQC65560:BQQ65572 BGG65560:BGU65572 AWK65560:AWY65572 AMO65560:ANC65572 ACS65560:ADG65572 SW65560:TK65572 JA65560:JO65572 E65560:S65572 WVM38:WWA43 WLQ38:WME43 WBU38:WCI43 VRY38:VSM43 VIC38:VIQ43 UYG38:UYU43 UOK38:UOY43 UEO38:UFC43 TUS38:TVG43 TKW38:TLK43 TBA38:TBO43 SRE38:SRS43 SHI38:SHW43 RXM38:RYA43 RNQ38:ROE43 RDU38:REI43 QTY38:QUM43 QKC38:QKQ43 QAG38:QAU43 PQK38:PQY43 PGO38:PHC43 OWS38:OXG43 OMW38:ONK43 ODA38:ODO43 NTE38:NTS43 NJI38:NJW43 MZM38:NAA43 MPQ38:MQE43 MFU38:MGI43 LVY38:LWM43 LMC38:LMQ43 LCG38:LCU43 KSK38:KSY43 KIO38:KJC43 JYS38:JZG43 JOW38:JPK43 JFA38:JFO43 IVE38:IVS43 ILI38:ILW43 IBM38:ICA43 HRQ38:HSE43 HHU38:HII43 GXY38:GYM43 GOC38:GOQ43 GEG38:GEU43 FUK38:FUY43 FKO38:FLC43 FAS38:FBG43 EQW38:ERK43 EHA38:EHO43 DXE38:DXS43 DNI38:DNW43 DDM38:DEA43 CTQ38:CUE43 CJU38:CKI43 BZY38:CAM43 BQC38:BQQ43 BGG38:BGU43 AWK38:AWY43 AMO38:ANC43 ACS38:ADG43">
      <formula1>$W$136:$W$174</formula1>
    </dataValidation>
    <dataValidation type="list" allowBlank="1" showInputMessage="1" showErrorMessage="1" sqref="WVP983160:WVR983175 WLT983160:WLV983175 WBX983160:WBZ983175 VSB983160:VSD983175 VIF983160:VIH983175 UYJ983160:UYL983175 UON983160:UOP983175 UER983160:UET983175 TUV983160:TUX983175 TKZ983160:TLB983175 TBD983160:TBF983175 SRH983160:SRJ983175 SHL983160:SHN983175 RXP983160:RXR983175 RNT983160:RNV983175 RDX983160:RDZ983175 QUB983160:QUD983175 QKF983160:QKH983175 QAJ983160:QAL983175 PQN983160:PQP983175 PGR983160:PGT983175 OWV983160:OWX983175 OMZ983160:ONB983175 ODD983160:ODF983175 NTH983160:NTJ983175 NJL983160:NJN983175 MZP983160:MZR983175 MPT983160:MPV983175 MFX983160:MFZ983175 LWB983160:LWD983175 LMF983160:LMH983175 LCJ983160:LCL983175 KSN983160:KSP983175 KIR983160:KIT983175 JYV983160:JYX983175 JOZ983160:JPB983175 JFD983160:JFF983175 IVH983160:IVJ983175 ILL983160:ILN983175 IBP983160:IBR983175 HRT983160:HRV983175 HHX983160:HHZ983175 GYB983160:GYD983175 GOF983160:GOH983175 GEJ983160:GEL983175 FUN983160:FUP983175 FKR983160:FKT983175 FAV983160:FAX983175 EQZ983160:ERB983175 EHD983160:EHF983175 DXH983160:DXJ983175 DNL983160:DNN983175 DDP983160:DDR983175 CTT983160:CTV983175 CJX983160:CJZ983175 CAB983160:CAD983175 BQF983160:BQH983175 BGJ983160:BGL983175 AWN983160:AWP983175 AMR983160:AMT983175 ACV983160:ACX983175 SZ983160:TB983175 JD983160:JF983175 H983160:J983175 WVP917624:WVR917639 WLT917624:WLV917639 WBX917624:WBZ917639 VSB917624:VSD917639 VIF917624:VIH917639 UYJ917624:UYL917639 UON917624:UOP917639 UER917624:UET917639 TUV917624:TUX917639 TKZ917624:TLB917639 TBD917624:TBF917639 SRH917624:SRJ917639 SHL917624:SHN917639 RXP917624:RXR917639 RNT917624:RNV917639 RDX917624:RDZ917639 QUB917624:QUD917639 QKF917624:QKH917639 QAJ917624:QAL917639 PQN917624:PQP917639 PGR917624:PGT917639 OWV917624:OWX917639 OMZ917624:ONB917639 ODD917624:ODF917639 NTH917624:NTJ917639 NJL917624:NJN917639 MZP917624:MZR917639 MPT917624:MPV917639 MFX917624:MFZ917639 LWB917624:LWD917639 LMF917624:LMH917639 LCJ917624:LCL917639 KSN917624:KSP917639 KIR917624:KIT917639 JYV917624:JYX917639 JOZ917624:JPB917639 JFD917624:JFF917639 IVH917624:IVJ917639 ILL917624:ILN917639 IBP917624:IBR917639 HRT917624:HRV917639 HHX917624:HHZ917639 GYB917624:GYD917639 GOF917624:GOH917639 GEJ917624:GEL917639 FUN917624:FUP917639 FKR917624:FKT917639 FAV917624:FAX917639 EQZ917624:ERB917639 EHD917624:EHF917639 DXH917624:DXJ917639 DNL917624:DNN917639 DDP917624:DDR917639 CTT917624:CTV917639 CJX917624:CJZ917639 CAB917624:CAD917639 BQF917624:BQH917639 BGJ917624:BGL917639 AWN917624:AWP917639 AMR917624:AMT917639 ACV917624:ACX917639 SZ917624:TB917639 JD917624:JF917639 H917624:J917639 WVP852088:WVR852103 WLT852088:WLV852103 WBX852088:WBZ852103 VSB852088:VSD852103 VIF852088:VIH852103 UYJ852088:UYL852103 UON852088:UOP852103 UER852088:UET852103 TUV852088:TUX852103 TKZ852088:TLB852103 TBD852088:TBF852103 SRH852088:SRJ852103 SHL852088:SHN852103 RXP852088:RXR852103 RNT852088:RNV852103 RDX852088:RDZ852103 QUB852088:QUD852103 QKF852088:QKH852103 QAJ852088:QAL852103 PQN852088:PQP852103 PGR852088:PGT852103 OWV852088:OWX852103 OMZ852088:ONB852103 ODD852088:ODF852103 NTH852088:NTJ852103 NJL852088:NJN852103 MZP852088:MZR852103 MPT852088:MPV852103 MFX852088:MFZ852103 LWB852088:LWD852103 LMF852088:LMH852103 LCJ852088:LCL852103 KSN852088:KSP852103 KIR852088:KIT852103 JYV852088:JYX852103 JOZ852088:JPB852103 JFD852088:JFF852103 IVH852088:IVJ852103 ILL852088:ILN852103 IBP852088:IBR852103 HRT852088:HRV852103 HHX852088:HHZ852103 GYB852088:GYD852103 GOF852088:GOH852103 GEJ852088:GEL852103 FUN852088:FUP852103 FKR852088:FKT852103 FAV852088:FAX852103 EQZ852088:ERB852103 EHD852088:EHF852103 DXH852088:DXJ852103 DNL852088:DNN852103 DDP852088:DDR852103 CTT852088:CTV852103 CJX852088:CJZ852103 CAB852088:CAD852103 BQF852088:BQH852103 BGJ852088:BGL852103 AWN852088:AWP852103 AMR852088:AMT852103 ACV852088:ACX852103 SZ852088:TB852103 JD852088:JF852103 H852088:J852103 WVP786552:WVR786567 WLT786552:WLV786567 WBX786552:WBZ786567 VSB786552:VSD786567 VIF786552:VIH786567 UYJ786552:UYL786567 UON786552:UOP786567 UER786552:UET786567 TUV786552:TUX786567 TKZ786552:TLB786567 TBD786552:TBF786567 SRH786552:SRJ786567 SHL786552:SHN786567 RXP786552:RXR786567 RNT786552:RNV786567 RDX786552:RDZ786567 QUB786552:QUD786567 QKF786552:QKH786567 QAJ786552:QAL786567 PQN786552:PQP786567 PGR786552:PGT786567 OWV786552:OWX786567 OMZ786552:ONB786567 ODD786552:ODF786567 NTH786552:NTJ786567 NJL786552:NJN786567 MZP786552:MZR786567 MPT786552:MPV786567 MFX786552:MFZ786567 LWB786552:LWD786567 LMF786552:LMH786567 LCJ786552:LCL786567 KSN786552:KSP786567 KIR786552:KIT786567 JYV786552:JYX786567 JOZ786552:JPB786567 JFD786552:JFF786567 IVH786552:IVJ786567 ILL786552:ILN786567 IBP786552:IBR786567 HRT786552:HRV786567 HHX786552:HHZ786567 GYB786552:GYD786567 GOF786552:GOH786567 GEJ786552:GEL786567 FUN786552:FUP786567 FKR786552:FKT786567 FAV786552:FAX786567 EQZ786552:ERB786567 EHD786552:EHF786567 DXH786552:DXJ786567 DNL786552:DNN786567 DDP786552:DDR786567 CTT786552:CTV786567 CJX786552:CJZ786567 CAB786552:CAD786567 BQF786552:BQH786567 BGJ786552:BGL786567 AWN786552:AWP786567 AMR786552:AMT786567 ACV786552:ACX786567 SZ786552:TB786567 JD786552:JF786567 H786552:J786567 WVP721016:WVR721031 WLT721016:WLV721031 WBX721016:WBZ721031 VSB721016:VSD721031 VIF721016:VIH721031 UYJ721016:UYL721031 UON721016:UOP721031 UER721016:UET721031 TUV721016:TUX721031 TKZ721016:TLB721031 TBD721016:TBF721031 SRH721016:SRJ721031 SHL721016:SHN721031 RXP721016:RXR721031 RNT721016:RNV721031 RDX721016:RDZ721031 QUB721016:QUD721031 QKF721016:QKH721031 QAJ721016:QAL721031 PQN721016:PQP721031 PGR721016:PGT721031 OWV721016:OWX721031 OMZ721016:ONB721031 ODD721016:ODF721031 NTH721016:NTJ721031 NJL721016:NJN721031 MZP721016:MZR721031 MPT721016:MPV721031 MFX721016:MFZ721031 LWB721016:LWD721031 LMF721016:LMH721031 LCJ721016:LCL721031 KSN721016:KSP721031 KIR721016:KIT721031 JYV721016:JYX721031 JOZ721016:JPB721031 JFD721016:JFF721031 IVH721016:IVJ721031 ILL721016:ILN721031 IBP721016:IBR721031 HRT721016:HRV721031 HHX721016:HHZ721031 GYB721016:GYD721031 GOF721016:GOH721031 GEJ721016:GEL721031 FUN721016:FUP721031 FKR721016:FKT721031 FAV721016:FAX721031 EQZ721016:ERB721031 EHD721016:EHF721031 DXH721016:DXJ721031 DNL721016:DNN721031 DDP721016:DDR721031 CTT721016:CTV721031 CJX721016:CJZ721031 CAB721016:CAD721031 BQF721016:BQH721031 BGJ721016:BGL721031 AWN721016:AWP721031 AMR721016:AMT721031 ACV721016:ACX721031 SZ721016:TB721031 JD721016:JF721031 H721016:J721031 WVP655480:WVR655495 WLT655480:WLV655495 WBX655480:WBZ655495 VSB655480:VSD655495 VIF655480:VIH655495 UYJ655480:UYL655495 UON655480:UOP655495 UER655480:UET655495 TUV655480:TUX655495 TKZ655480:TLB655495 TBD655480:TBF655495 SRH655480:SRJ655495 SHL655480:SHN655495 RXP655480:RXR655495 RNT655480:RNV655495 RDX655480:RDZ655495 QUB655480:QUD655495 QKF655480:QKH655495 QAJ655480:QAL655495 PQN655480:PQP655495 PGR655480:PGT655495 OWV655480:OWX655495 OMZ655480:ONB655495 ODD655480:ODF655495 NTH655480:NTJ655495 NJL655480:NJN655495 MZP655480:MZR655495 MPT655480:MPV655495 MFX655480:MFZ655495 LWB655480:LWD655495 LMF655480:LMH655495 LCJ655480:LCL655495 KSN655480:KSP655495 KIR655480:KIT655495 JYV655480:JYX655495 JOZ655480:JPB655495 JFD655480:JFF655495 IVH655480:IVJ655495 ILL655480:ILN655495 IBP655480:IBR655495 HRT655480:HRV655495 HHX655480:HHZ655495 GYB655480:GYD655495 GOF655480:GOH655495 GEJ655480:GEL655495 FUN655480:FUP655495 FKR655480:FKT655495 FAV655480:FAX655495 EQZ655480:ERB655495 EHD655480:EHF655495 DXH655480:DXJ655495 DNL655480:DNN655495 DDP655480:DDR655495 CTT655480:CTV655495 CJX655480:CJZ655495 CAB655480:CAD655495 BQF655480:BQH655495 BGJ655480:BGL655495 AWN655480:AWP655495 AMR655480:AMT655495 ACV655480:ACX655495 SZ655480:TB655495 JD655480:JF655495 H655480:J655495 WVP589944:WVR589959 WLT589944:WLV589959 WBX589944:WBZ589959 VSB589944:VSD589959 VIF589944:VIH589959 UYJ589944:UYL589959 UON589944:UOP589959 UER589944:UET589959 TUV589944:TUX589959 TKZ589944:TLB589959 TBD589944:TBF589959 SRH589944:SRJ589959 SHL589944:SHN589959 RXP589944:RXR589959 RNT589944:RNV589959 RDX589944:RDZ589959 QUB589944:QUD589959 QKF589944:QKH589959 QAJ589944:QAL589959 PQN589944:PQP589959 PGR589944:PGT589959 OWV589944:OWX589959 OMZ589944:ONB589959 ODD589944:ODF589959 NTH589944:NTJ589959 NJL589944:NJN589959 MZP589944:MZR589959 MPT589944:MPV589959 MFX589944:MFZ589959 LWB589944:LWD589959 LMF589944:LMH589959 LCJ589944:LCL589959 KSN589944:KSP589959 KIR589944:KIT589959 JYV589944:JYX589959 JOZ589944:JPB589959 JFD589944:JFF589959 IVH589944:IVJ589959 ILL589944:ILN589959 IBP589944:IBR589959 HRT589944:HRV589959 HHX589944:HHZ589959 GYB589944:GYD589959 GOF589944:GOH589959 GEJ589944:GEL589959 FUN589944:FUP589959 FKR589944:FKT589959 FAV589944:FAX589959 EQZ589944:ERB589959 EHD589944:EHF589959 DXH589944:DXJ589959 DNL589944:DNN589959 DDP589944:DDR589959 CTT589944:CTV589959 CJX589944:CJZ589959 CAB589944:CAD589959 BQF589944:BQH589959 BGJ589944:BGL589959 AWN589944:AWP589959 AMR589944:AMT589959 ACV589944:ACX589959 SZ589944:TB589959 JD589944:JF589959 H589944:J589959 WVP524408:WVR524423 WLT524408:WLV524423 WBX524408:WBZ524423 VSB524408:VSD524423 VIF524408:VIH524423 UYJ524408:UYL524423 UON524408:UOP524423 UER524408:UET524423 TUV524408:TUX524423 TKZ524408:TLB524423 TBD524408:TBF524423 SRH524408:SRJ524423 SHL524408:SHN524423 RXP524408:RXR524423 RNT524408:RNV524423 RDX524408:RDZ524423 QUB524408:QUD524423 QKF524408:QKH524423 QAJ524408:QAL524423 PQN524408:PQP524423 PGR524408:PGT524423 OWV524408:OWX524423 OMZ524408:ONB524423 ODD524408:ODF524423 NTH524408:NTJ524423 NJL524408:NJN524423 MZP524408:MZR524423 MPT524408:MPV524423 MFX524408:MFZ524423 LWB524408:LWD524423 LMF524408:LMH524423 LCJ524408:LCL524423 KSN524408:KSP524423 KIR524408:KIT524423 JYV524408:JYX524423 JOZ524408:JPB524423 JFD524408:JFF524423 IVH524408:IVJ524423 ILL524408:ILN524423 IBP524408:IBR524423 HRT524408:HRV524423 HHX524408:HHZ524423 GYB524408:GYD524423 GOF524408:GOH524423 GEJ524408:GEL524423 FUN524408:FUP524423 FKR524408:FKT524423 FAV524408:FAX524423 EQZ524408:ERB524423 EHD524408:EHF524423 DXH524408:DXJ524423 DNL524408:DNN524423 DDP524408:DDR524423 CTT524408:CTV524423 CJX524408:CJZ524423 CAB524408:CAD524423 BQF524408:BQH524423 BGJ524408:BGL524423 AWN524408:AWP524423 AMR524408:AMT524423 ACV524408:ACX524423 SZ524408:TB524423 JD524408:JF524423 H524408:J524423 WVP458872:WVR458887 WLT458872:WLV458887 WBX458872:WBZ458887 VSB458872:VSD458887 VIF458872:VIH458887 UYJ458872:UYL458887 UON458872:UOP458887 UER458872:UET458887 TUV458872:TUX458887 TKZ458872:TLB458887 TBD458872:TBF458887 SRH458872:SRJ458887 SHL458872:SHN458887 RXP458872:RXR458887 RNT458872:RNV458887 RDX458872:RDZ458887 QUB458872:QUD458887 QKF458872:QKH458887 QAJ458872:QAL458887 PQN458872:PQP458887 PGR458872:PGT458887 OWV458872:OWX458887 OMZ458872:ONB458887 ODD458872:ODF458887 NTH458872:NTJ458887 NJL458872:NJN458887 MZP458872:MZR458887 MPT458872:MPV458887 MFX458872:MFZ458887 LWB458872:LWD458887 LMF458872:LMH458887 LCJ458872:LCL458887 KSN458872:KSP458887 KIR458872:KIT458887 JYV458872:JYX458887 JOZ458872:JPB458887 JFD458872:JFF458887 IVH458872:IVJ458887 ILL458872:ILN458887 IBP458872:IBR458887 HRT458872:HRV458887 HHX458872:HHZ458887 GYB458872:GYD458887 GOF458872:GOH458887 GEJ458872:GEL458887 FUN458872:FUP458887 FKR458872:FKT458887 FAV458872:FAX458887 EQZ458872:ERB458887 EHD458872:EHF458887 DXH458872:DXJ458887 DNL458872:DNN458887 DDP458872:DDR458887 CTT458872:CTV458887 CJX458872:CJZ458887 CAB458872:CAD458887 BQF458872:BQH458887 BGJ458872:BGL458887 AWN458872:AWP458887 AMR458872:AMT458887 ACV458872:ACX458887 SZ458872:TB458887 JD458872:JF458887 H458872:J458887 WVP393336:WVR393351 WLT393336:WLV393351 WBX393336:WBZ393351 VSB393336:VSD393351 VIF393336:VIH393351 UYJ393336:UYL393351 UON393336:UOP393351 UER393336:UET393351 TUV393336:TUX393351 TKZ393336:TLB393351 TBD393336:TBF393351 SRH393336:SRJ393351 SHL393336:SHN393351 RXP393336:RXR393351 RNT393336:RNV393351 RDX393336:RDZ393351 QUB393336:QUD393351 QKF393336:QKH393351 QAJ393336:QAL393351 PQN393336:PQP393351 PGR393336:PGT393351 OWV393336:OWX393351 OMZ393336:ONB393351 ODD393336:ODF393351 NTH393336:NTJ393351 NJL393336:NJN393351 MZP393336:MZR393351 MPT393336:MPV393351 MFX393336:MFZ393351 LWB393336:LWD393351 LMF393336:LMH393351 LCJ393336:LCL393351 KSN393336:KSP393351 KIR393336:KIT393351 JYV393336:JYX393351 JOZ393336:JPB393351 JFD393336:JFF393351 IVH393336:IVJ393351 ILL393336:ILN393351 IBP393336:IBR393351 HRT393336:HRV393351 HHX393336:HHZ393351 GYB393336:GYD393351 GOF393336:GOH393351 GEJ393336:GEL393351 FUN393336:FUP393351 FKR393336:FKT393351 FAV393336:FAX393351 EQZ393336:ERB393351 EHD393336:EHF393351 DXH393336:DXJ393351 DNL393336:DNN393351 DDP393336:DDR393351 CTT393336:CTV393351 CJX393336:CJZ393351 CAB393336:CAD393351 BQF393336:BQH393351 BGJ393336:BGL393351 AWN393336:AWP393351 AMR393336:AMT393351 ACV393336:ACX393351 SZ393336:TB393351 JD393336:JF393351 H393336:J393351 WVP327800:WVR327815 WLT327800:WLV327815 WBX327800:WBZ327815 VSB327800:VSD327815 VIF327800:VIH327815 UYJ327800:UYL327815 UON327800:UOP327815 UER327800:UET327815 TUV327800:TUX327815 TKZ327800:TLB327815 TBD327800:TBF327815 SRH327800:SRJ327815 SHL327800:SHN327815 RXP327800:RXR327815 RNT327800:RNV327815 RDX327800:RDZ327815 QUB327800:QUD327815 QKF327800:QKH327815 QAJ327800:QAL327815 PQN327800:PQP327815 PGR327800:PGT327815 OWV327800:OWX327815 OMZ327800:ONB327815 ODD327800:ODF327815 NTH327800:NTJ327815 NJL327800:NJN327815 MZP327800:MZR327815 MPT327800:MPV327815 MFX327800:MFZ327815 LWB327800:LWD327815 LMF327800:LMH327815 LCJ327800:LCL327815 KSN327800:KSP327815 KIR327800:KIT327815 JYV327800:JYX327815 JOZ327800:JPB327815 JFD327800:JFF327815 IVH327800:IVJ327815 ILL327800:ILN327815 IBP327800:IBR327815 HRT327800:HRV327815 HHX327800:HHZ327815 GYB327800:GYD327815 GOF327800:GOH327815 GEJ327800:GEL327815 FUN327800:FUP327815 FKR327800:FKT327815 FAV327800:FAX327815 EQZ327800:ERB327815 EHD327800:EHF327815 DXH327800:DXJ327815 DNL327800:DNN327815 DDP327800:DDR327815 CTT327800:CTV327815 CJX327800:CJZ327815 CAB327800:CAD327815 BQF327800:BQH327815 BGJ327800:BGL327815 AWN327800:AWP327815 AMR327800:AMT327815 ACV327800:ACX327815 SZ327800:TB327815 JD327800:JF327815 H327800:J327815 WVP262264:WVR262279 WLT262264:WLV262279 WBX262264:WBZ262279 VSB262264:VSD262279 VIF262264:VIH262279 UYJ262264:UYL262279 UON262264:UOP262279 UER262264:UET262279 TUV262264:TUX262279 TKZ262264:TLB262279 TBD262264:TBF262279 SRH262264:SRJ262279 SHL262264:SHN262279 RXP262264:RXR262279 RNT262264:RNV262279 RDX262264:RDZ262279 QUB262264:QUD262279 QKF262264:QKH262279 QAJ262264:QAL262279 PQN262264:PQP262279 PGR262264:PGT262279 OWV262264:OWX262279 OMZ262264:ONB262279 ODD262264:ODF262279 NTH262264:NTJ262279 NJL262264:NJN262279 MZP262264:MZR262279 MPT262264:MPV262279 MFX262264:MFZ262279 LWB262264:LWD262279 LMF262264:LMH262279 LCJ262264:LCL262279 KSN262264:KSP262279 KIR262264:KIT262279 JYV262264:JYX262279 JOZ262264:JPB262279 JFD262264:JFF262279 IVH262264:IVJ262279 ILL262264:ILN262279 IBP262264:IBR262279 HRT262264:HRV262279 HHX262264:HHZ262279 GYB262264:GYD262279 GOF262264:GOH262279 GEJ262264:GEL262279 FUN262264:FUP262279 FKR262264:FKT262279 FAV262264:FAX262279 EQZ262264:ERB262279 EHD262264:EHF262279 DXH262264:DXJ262279 DNL262264:DNN262279 DDP262264:DDR262279 CTT262264:CTV262279 CJX262264:CJZ262279 CAB262264:CAD262279 BQF262264:BQH262279 BGJ262264:BGL262279 AWN262264:AWP262279 AMR262264:AMT262279 ACV262264:ACX262279 SZ262264:TB262279 JD262264:JF262279 H262264:J262279 WVP196728:WVR196743 WLT196728:WLV196743 WBX196728:WBZ196743 VSB196728:VSD196743 VIF196728:VIH196743 UYJ196728:UYL196743 UON196728:UOP196743 UER196728:UET196743 TUV196728:TUX196743 TKZ196728:TLB196743 TBD196728:TBF196743 SRH196728:SRJ196743 SHL196728:SHN196743 RXP196728:RXR196743 RNT196728:RNV196743 RDX196728:RDZ196743 QUB196728:QUD196743 QKF196728:QKH196743 QAJ196728:QAL196743 PQN196728:PQP196743 PGR196728:PGT196743 OWV196728:OWX196743 OMZ196728:ONB196743 ODD196728:ODF196743 NTH196728:NTJ196743 NJL196728:NJN196743 MZP196728:MZR196743 MPT196728:MPV196743 MFX196728:MFZ196743 LWB196728:LWD196743 LMF196728:LMH196743 LCJ196728:LCL196743 KSN196728:KSP196743 KIR196728:KIT196743 JYV196728:JYX196743 JOZ196728:JPB196743 JFD196728:JFF196743 IVH196728:IVJ196743 ILL196728:ILN196743 IBP196728:IBR196743 HRT196728:HRV196743 HHX196728:HHZ196743 GYB196728:GYD196743 GOF196728:GOH196743 GEJ196728:GEL196743 FUN196728:FUP196743 FKR196728:FKT196743 FAV196728:FAX196743 EQZ196728:ERB196743 EHD196728:EHF196743 DXH196728:DXJ196743 DNL196728:DNN196743 DDP196728:DDR196743 CTT196728:CTV196743 CJX196728:CJZ196743 CAB196728:CAD196743 BQF196728:BQH196743 BGJ196728:BGL196743 AWN196728:AWP196743 AMR196728:AMT196743 ACV196728:ACX196743 SZ196728:TB196743 JD196728:JF196743 H196728:J196743 WVP131192:WVR131207 WLT131192:WLV131207 WBX131192:WBZ131207 VSB131192:VSD131207 VIF131192:VIH131207 UYJ131192:UYL131207 UON131192:UOP131207 UER131192:UET131207 TUV131192:TUX131207 TKZ131192:TLB131207 TBD131192:TBF131207 SRH131192:SRJ131207 SHL131192:SHN131207 RXP131192:RXR131207 RNT131192:RNV131207 RDX131192:RDZ131207 QUB131192:QUD131207 QKF131192:QKH131207 QAJ131192:QAL131207 PQN131192:PQP131207 PGR131192:PGT131207 OWV131192:OWX131207 OMZ131192:ONB131207 ODD131192:ODF131207 NTH131192:NTJ131207 NJL131192:NJN131207 MZP131192:MZR131207 MPT131192:MPV131207 MFX131192:MFZ131207 LWB131192:LWD131207 LMF131192:LMH131207 LCJ131192:LCL131207 KSN131192:KSP131207 KIR131192:KIT131207 JYV131192:JYX131207 JOZ131192:JPB131207 JFD131192:JFF131207 IVH131192:IVJ131207 ILL131192:ILN131207 IBP131192:IBR131207 HRT131192:HRV131207 HHX131192:HHZ131207 GYB131192:GYD131207 GOF131192:GOH131207 GEJ131192:GEL131207 FUN131192:FUP131207 FKR131192:FKT131207 FAV131192:FAX131207 EQZ131192:ERB131207 EHD131192:EHF131207 DXH131192:DXJ131207 DNL131192:DNN131207 DDP131192:DDR131207 CTT131192:CTV131207 CJX131192:CJZ131207 CAB131192:CAD131207 BQF131192:BQH131207 BGJ131192:BGL131207 AWN131192:AWP131207 AMR131192:AMT131207 ACV131192:ACX131207 SZ131192:TB131207 JD131192:JF131207 H131192:J131207 WVP65656:WVR65671 WLT65656:WLV65671 WBX65656:WBZ65671 VSB65656:VSD65671 VIF65656:VIH65671 UYJ65656:UYL65671 UON65656:UOP65671 UER65656:UET65671 TUV65656:TUX65671 TKZ65656:TLB65671 TBD65656:TBF65671 SRH65656:SRJ65671 SHL65656:SHN65671 RXP65656:RXR65671 RNT65656:RNV65671 RDX65656:RDZ65671 QUB65656:QUD65671 QKF65656:QKH65671 QAJ65656:QAL65671 PQN65656:PQP65671 PGR65656:PGT65671 OWV65656:OWX65671 OMZ65656:ONB65671 ODD65656:ODF65671 NTH65656:NTJ65671 NJL65656:NJN65671 MZP65656:MZR65671 MPT65656:MPV65671 MFX65656:MFZ65671 LWB65656:LWD65671 LMF65656:LMH65671 LCJ65656:LCL65671 KSN65656:KSP65671 KIR65656:KIT65671 JYV65656:JYX65671 JOZ65656:JPB65671 JFD65656:JFF65671 IVH65656:IVJ65671 ILL65656:ILN65671 IBP65656:IBR65671 HRT65656:HRV65671 HHX65656:HHZ65671 GYB65656:GYD65671 GOF65656:GOH65671 GEJ65656:GEL65671 FUN65656:FUP65671 FKR65656:FKT65671 FAV65656:FAX65671 EQZ65656:ERB65671 EHD65656:EHF65671 DXH65656:DXJ65671 DNL65656:DNN65671 DDP65656:DDR65671 CTT65656:CTV65671 CJX65656:CJZ65671 CAB65656:CAD65671 BQF65656:BQH65671 BGJ65656:BGL65671 AWN65656:AWP65671 AMR65656:AMT65671 ACV65656:ACX65671 SZ65656:TB65671 JD65656:JF65671 H65656:J65671">
      <formula1>motype</formula1>
    </dataValidation>
    <dataValidation type="list" allowBlank="1" showInputMessage="1" showErrorMessage="1" sqref="A2:D2">
      <formula1>"งบประมาณเงินรายได้ ปี,งบประมาณแผ่นดิน ปี, งบกองทุนพัฒนานิสิต ปี"</formula1>
    </dataValidation>
  </dataValidations>
  <pageMargins left="0.59055118110236227" right="0.43307086614173229" top="0.74803149606299213" bottom="0.74803149606299213" header="0.31496062992125984" footer="0.31496062992125984"/>
  <pageSetup paperSize="9" orientation="portrait" r:id="rId1"/>
  <headerFooter>
    <oddHeader>&amp;Cหน้า&amp;P/&amp;N  &amp;D  &amp;T&amp;R&amp;A **&amp;F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G86"/>
  <sheetViews>
    <sheetView topLeftCell="A10" workbookViewId="0">
      <selection activeCell="F20" sqref="F20"/>
    </sheetView>
  </sheetViews>
  <sheetFormatPr defaultColWidth="9" defaultRowHeight="17.25"/>
  <cols>
    <col min="1" max="1" width="36.875" style="190" customWidth="1"/>
    <col min="2" max="2" width="13.375" style="190" customWidth="1"/>
    <col min="3" max="16384" width="9" style="190"/>
  </cols>
  <sheetData>
    <row r="2" spans="1:7" s="187" customFormat="1" ht="19.5" customHeight="1">
      <c r="A2" s="187" t="s">
        <v>262</v>
      </c>
    </row>
    <row r="3" spans="1:7" ht="19.5" customHeight="1">
      <c r="A3" s="188" t="s">
        <v>263</v>
      </c>
      <c r="B3" s="189"/>
      <c r="C3" s="189"/>
      <c r="D3" s="189"/>
      <c r="E3" s="189"/>
      <c r="F3" s="189"/>
      <c r="G3" s="189"/>
    </row>
    <row r="4" spans="1:7" ht="19.5" customHeight="1">
      <c r="A4" s="191" t="s">
        <v>264</v>
      </c>
      <c r="B4" s="192"/>
      <c r="C4" s="192"/>
      <c r="D4" s="192"/>
      <c r="E4" s="192"/>
      <c r="F4" s="192"/>
      <c r="G4" s="192"/>
    </row>
    <row r="5" spans="1:7" ht="19.5" customHeight="1">
      <c r="A5" s="191" t="s">
        <v>265</v>
      </c>
      <c r="B5" s="192"/>
      <c r="C5" s="192"/>
      <c r="D5" s="192"/>
      <c r="E5" s="192"/>
      <c r="F5" s="192"/>
      <c r="G5" s="192"/>
    </row>
    <row r="6" spans="1:7" ht="19.5" customHeight="1">
      <c r="A6" s="193" t="s">
        <v>266</v>
      </c>
      <c r="B6" s="194"/>
      <c r="C6" s="194"/>
      <c r="D6" s="194"/>
      <c r="E6" s="194"/>
      <c r="F6" s="194"/>
      <c r="G6" s="194"/>
    </row>
    <row r="7" spans="1:7" ht="19.5" customHeight="1">
      <c r="A7" s="191" t="s">
        <v>267</v>
      </c>
      <c r="B7" s="192" t="s">
        <v>268</v>
      </c>
      <c r="C7" s="192" t="s">
        <v>269</v>
      </c>
      <c r="D7" s="192"/>
      <c r="E7" s="192"/>
      <c r="F7" s="192"/>
      <c r="G7" s="192"/>
    </row>
    <row r="8" spans="1:7" ht="19.5" customHeight="1">
      <c r="A8" s="195" t="s">
        <v>135</v>
      </c>
      <c r="B8" s="196"/>
      <c r="C8" s="196"/>
      <c r="D8" s="196"/>
      <c r="E8" s="196"/>
      <c r="F8" s="196"/>
      <c r="G8" s="196"/>
    </row>
    <row r="9" spans="1:7" ht="19.5" customHeight="1">
      <c r="A9" s="195" t="s">
        <v>270</v>
      </c>
      <c r="B9" s="196"/>
      <c r="C9" s="196"/>
      <c r="D9" s="196"/>
      <c r="E9" s="196"/>
      <c r="F9" s="196"/>
      <c r="G9" s="196"/>
    </row>
    <row r="10" spans="1:7" ht="19.5" customHeight="1">
      <c r="A10" s="195" t="s">
        <v>271</v>
      </c>
      <c r="B10" s="196"/>
      <c r="C10" s="196"/>
      <c r="D10" s="196"/>
      <c r="E10" s="196"/>
      <c r="F10" s="196"/>
      <c r="G10" s="196"/>
    </row>
    <row r="11" spans="1:7" ht="19.5" customHeight="1">
      <c r="A11" s="195" t="s">
        <v>272</v>
      </c>
      <c r="B11" s="196"/>
      <c r="C11" s="196"/>
      <c r="D11" s="196"/>
      <c r="E11" s="196"/>
      <c r="F11" s="196"/>
      <c r="G11" s="196"/>
    </row>
    <row r="12" spans="1:7" ht="19.5" customHeight="1">
      <c r="A12" s="197"/>
      <c r="B12" s="192"/>
      <c r="C12" s="192"/>
      <c r="D12" s="192"/>
      <c r="E12" s="192"/>
      <c r="F12" s="192"/>
      <c r="G12" s="192"/>
    </row>
    <row r="13" spans="1:7" ht="19.5" customHeight="1">
      <c r="A13" s="191" t="s">
        <v>273</v>
      </c>
      <c r="B13" s="192" t="s">
        <v>274</v>
      </c>
      <c r="C13" s="192"/>
      <c r="D13" s="192"/>
      <c r="E13" s="192"/>
      <c r="F13" s="192"/>
      <c r="G13" s="192"/>
    </row>
    <row r="14" spans="1:7" ht="19.5" customHeight="1">
      <c r="A14" s="195" t="s">
        <v>328</v>
      </c>
      <c r="B14" s="196"/>
      <c r="C14" s="196"/>
      <c r="D14" s="196"/>
      <c r="E14" s="196"/>
      <c r="F14" s="196"/>
      <c r="G14" s="196"/>
    </row>
    <row r="15" spans="1:7" ht="19.5" customHeight="1">
      <c r="A15" s="195" t="s">
        <v>329</v>
      </c>
      <c r="B15" s="196"/>
      <c r="C15" s="196"/>
      <c r="D15" s="196"/>
      <c r="E15" s="196"/>
      <c r="F15" s="196"/>
      <c r="G15" s="196"/>
    </row>
    <row r="16" spans="1:7" ht="19.5" customHeight="1">
      <c r="A16" s="195" t="s">
        <v>275</v>
      </c>
      <c r="B16" s="196"/>
      <c r="C16" s="196"/>
      <c r="D16" s="196"/>
      <c r="E16" s="196"/>
      <c r="F16" s="196"/>
      <c r="G16" s="196"/>
    </row>
    <row r="17" spans="1:7" ht="19.5" customHeight="1">
      <c r="A17" s="195" t="s">
        <v>276</v>
      </c>
      <c r="B17" s="196"/>
      <c r="C17" s="196"/>
      <c r="D17" s="196"/>
      <c r="E17" s="196"/>
      <c r="F17" s="196"/>
      <c r="G17" s="196"/>
    </row>
    <row r="18" spans="1:7" ht="19.5" customHeight="1">
      <c r="A18" s="195" t="s">
        <v>277</v>
      </c>
      <c r="B18" s="196"/>
      <c r="C18" s="196"/>
      <c r="D18" s="196"/>
      <c r="E18" s="196"/>
      <c r="F18" s="196"/>
      <c r="G18" s="196"/>
    </row>
    <row r="19" spans="1:7" ht="19.5" customHeight="1">
      <c r="A19" s="195" t="s">
        <v>278</v>
      </c>
      <c r="B19" s="196"/>
      <c r="C19" s="196"/>
      <c r="D19" s="196"/>
      <c r="E19" s="196"/>
      <c r="F19" s="196"/>
      <c r="G19" s="196"/>
    </row>
    <row r="20" spans="1:7" ht="19.5" customHeight="1">
      <c r="A20" s="195" t="s">
        <v>279</v>
      </c>
      <c r="B20" s="196"/>
      <c r="C20" s="196"/>
      <c r="D20" s="196"/>
      <c r="E20" s="196"/>
      <c r="F20" s="196"/>
      <c r="G20" s="196"/>
    </row>
    <row r="21" spans="1:7" ht="19.5" customHeight="1">
      <c r="A21" s="195" t="s">
        <v>280</v>
      </c>
      <c r="B21" s="196"/>
      <c r="C21" s="196"/>
      <c r="D21" s="196"/>
      <c r="E21" s="196"/>
      <c r="F21" s="196"/>
      <c r="G21" s="196"/>
    </row>
    <row r="22" spans="1:7" ht="19.5" customHeight="1">
      <c r="A22" s="197" t="s">
        <v>281</v>
      </c>
      <c r="B22" s="192"/>
      <c r="C22" s="192"/>
      <c r="D22" s="192"/>
      <c r="E22" s="192"/>
      <c r="F22" s="192"/>
      <c r="G22" s="192"/>
    </row>
    <row r="23" spans="1:7" ht="19.5" customHeight="1">
      <c r="A23" s="191" t="s">
        <v>282</v>
      </c>
      <c r="B23" s="192" t="s">
        <v>313</v>
      </c>
      <c r="C23" s="192"/>
      <c r="D23" s="192"/>
      <c r="E23" s="192"/>
      <c r="F23" s="192"/>
      <c r="G23" s="192"/>
    </row>
    <row r="24" spans="1:7" ht="19.5" customHeight="1">
      <c r="A24" s="195" t="s">
        <v>283</v>
      </c>
      <c r="B24" s="196"/>
      <c r="C24" s="196"/>
      <c r="D24" s="196"/>
      <c r="E24" s="196"/>
      <c r="F24" s="196"/>
      <c r="G24" s="196"/>
    </row>
    <row r="25" spans="1:7" ht="19.5" customHeight="1">
      <c r="A25" s="195" t="s">
        <v>138</v>
      </c>
      <c r="B25" s="196"/>
      <c r="C25" s="196"/>
      <c r="D25" s="196"/>
      <c r="E25" s="196"/>
      <c r="F25" s="196"/>
      <c r="G25" s="196"/>
    </row>
    <row r="26" spans="1:7" ht="19.5" customHeight="1">
      <c r="A26" s="195" t="s">
        <v>284</v>
      </c>
      <c r="B26" s="196"/>
      <c r="C26" s="196"/>
      <c r="D26" s="196"/>
      <c r="E26" s="196"/>
      <c r="F26" s="196"/>
      <c r="G26" s="196"/>
    </row>
    <row r="27" spans="1:7" ht="19.5" customHeight="1">
      <c r="A27" s="195" t="s">
        <v>285</v>
      </c>
      <c r="B27" s="196"/>
      <c r="C27" s="196"/>
      <c r="D27" s="196"/>
      <c r="E27" s="196"/>
      <c r="F27" s="196"/>
      <c r="G27" s="196"/>
    </row>
    <row r="28" spans="1:7" ht="19.5" customHeight="1">
      <c r="A28" s="195" t="s">
        <v>286</v>
      </c>
      <c r="B28" s="196"/>
      <c r="C28" s="196"/>
      <c r="D28" s="196"/>
      <c r="E28" s="196"/>
      <c r="F28" s="196"/>
      <c r="G28" s="196"/>
    </row>
    <row r="29" spans="1:7" ht="19.5" customHeight="1">
      <c r="A29" s="197" t="s">
        <v>139</v>
      </c>
      <c r="B29" s="192"/>
      <c r="C29" s="192"/>
      <c r="D29" s="192"/>
      <c r="E29" s="192"/>
      <c r="F29" s="192"/>
      <c r="G29" s="192"/>
    </row>
    <row r="30" spans="1:7" ht="19.5" customHeight="1">
      <c r="A30" s="193" t="s">
        <v>287</v>
      </c>
      <c r="B30" s="194" t="s">
        <v>288</v>
      </c>
      <c r="C30" s="194"/>
      <c r="D30" s="194"/>
      <c r="E30" s="194"/>
      <c r="F30" s="194"/>
      <c r="G30" s="194"/>
    </row>
    <row r="31" spans="1:7" ht="19.5" customHeight="1">
      <c r="A31" s="191" t="s">
        <v>289</v>
      </c>
      <c r="B31" s="192"/>
      <c r="C31" s="192"/>
      <c r="D31" s="192"/>
      <c r="E31" s="192"/>
      <c r="F31" s="192"/>
      <c r="G31" s="192"/>
    </row>
    <row r="32" spans="1:7" ht="19.5" customHeight="1">
      <c r="A32" s="191" t="s">
        <v>142</v>
      </c>
      <c r="B32" s="192"/>
      <c r="C32" s="192"/>
      <c r="D32" s="192"/>
      <c r="E32" s="192"/>
      <c r="F32" s="192"/>
      <c r="G32" s="192"/>
    </row>
    <row r="33" spans="1:7" ht="19.5" customHeight="1">
      <c r="A33" s="191"/>
      <c r="B33" s="192"/>
      <c r="C33" s="192"/>
      <c r="D33" s="192"/>
      <c r="E33" s="192"/>
      <c r="F33" s="192"/>
      <c r="G33" s="192"/>
    </row>
    <row r="34" spans="1:7" ht="19.5" customHeight="1"/>
    <row r="35" spans="1:7" s="187" customFormat="1" ht="19.5" customHeight="1">
      <c r="A35" s="187" t="s">
        <v>290</v>
      </c>
    </row>
    <row r="36" spans="1:7" ht="19.5" customHeight="1">
      <c r="A36" s="191" t="s">
        <v>124</v>
      </c>
      <c r="B36" s="192"/>
      <c r="C36" s="192"/>
      <c r="D36" s="192"/>
      <c r="E36" s="192"/>
      <c r="F36" s="192"/>
      <c r="G36" s="192"/>
    </row>
    <row r="37" spans="1:7" ht="19.5" customHeight="1">
      <c r="A37" s="191" t="s">
        <v>291</v>
      </c>
      <c r="B37" s="192"/>
      <c r="C37" s="192"/>
      <c r="D37" s="192"/>
      <c r="E37" s="192"/>
      <c r="F37" s="192"/>
      <c r="G37" s="192"/>
    </row>
    <row r="38" spans="1:7" ht="19.5" customHeight="1">
      <c r="A38" s="191" t="s">
        <v>123</v>
      </c>
      <c r="B38" s="192"/>
      <c r="C38" s="192"/>
      <c r="D38" s="192"/>
      <c r="E38" s="192"/>
      <c r="F38" s="192"/>
      <c r="G38" s="192"/>
    </row>
    <row r="39" spans="1:7" ht="19.5" customHeight="1">
      <c r="A39" s="191" t="s">
        <v>292</v>
      </c>
      <c r="B39" s="192"/>
      <c r="C39" s="192"/>
      <c r="D39" s="192"/>
      <c r="E39" s="192"/>
      <c r="F39" s="192"/>
      <c r="G39" s="192"/>
    </row>
    <row r="40" spans="1:7" ht="19.5" customHeight="1">
      <c r="A40" s="191" t="s">
        <v>293</v>
      </c>
      <c r="B40" s="192"/>
      <c r="C40" s="192"/>
      <c r="D40" s="192"/>
      <c r="E40" s="192"/>
      <c r="F40" s="192"/>
      <c r="G40" s="192"/>
    </row>
    <row r="41" spans="1:7" ht="19.5" customHeight="1">
      <c r="A41" s="191" t="s">
        <v>294</v>
      </c>
      <c r="B41" s="192"/>
      <c r="C41" s="192"/>
      <c r="D41" s="192"/>
      <c r="E41" s="192"/>
      <c r="F41" s="192"/>
      <c r="G41" s="192"/>
    </row>
    <row r="42" spans="1:7" ht="19.5" customHeight="1">
      <c r="A42" s="191" t="s">
        <v>295</v>
      </c>
      <c r="B42" s="192"/>
      <c r="C42" s="192"/>
      <c r="D42" s="192"/>
      <c r="E42" s="192"/>
      <c r="F42" s="192"/>
      <c r="G42" s="192"/>
    </row>
    <row r="43" spans="1:7" ht="19.5" customHeight="1">
      <c r="A43" s="191" t="s">
        <v>296</v>
      </c>
      <c r="B43" s="192"/>
      <c r="C43" s="192"/>
      <c r="D43" s="192"/>
      <c r="E43" s="192"/>
      <c r="F43" s="192"/>
      <c r="G43" s="192"/>
    </row>
    <row r="44" spans="1:7" ht="19.5" customHeight="1">
      <c r="A44" s="191" t="s">
        <v>297</v>
      </c>
      <c r="B44" s="192"/>
      <c r="C44" s="192"/>
      <c r="D44" s="192"/>
      <c r="E44" s="192"/>
      <c r="F44" s="192"/>
      <c r="G44" s="192"/>
    </row>
    <row r="45" spans="1:7" ht="19.5" customHeight="1">
      <c r="A45" s="191" t="s">
        <v>125</v>
      </c>
      <c r="B45" s="192"/>
      <c r="C45" s="192"/>
      <c r="D45" s="192"/>
      <c r="E45" s="192"/>
      <c r="F45" s="192"/>
      <c r="G45" s="192"/>
    </row>
    <row r="46" spans="1:7" ht="19.5" customHeight="1">
      <c r="A46" s="191" t="s">
        <v>298</v>
      </c>
      <c r="B46" s="192"/>
      <c r="C46" s="192"/>
      <c r="D46" s="192"/>
      <c r="E46" s="192"/>
      <c r="F46" s="192"/>
      <c r="G46" s="192"/>
    </row>
    <row r="47" spans="1:7" ht="19.5" customHeight="1">
      <c r="A47" s="191" t="s">
        <v>299</v>
      </c>
      <c r="B47" s="192"/>
      <c r="C47" s="192"/>
      <c r="D47" s="192"/>
      <c r="E47" s="192"/>
      <c r="F47" s="192"/>
      <c r="G47" s="192"/>
    </row>
    <row r="48" spans="1:7" ht="19.5" customHeight="1">
      <c r="A48" s="191" t="s">
        <v>126</v>
      </c>
      <c r="B48" s="192"/>
      <c r="C48" s="192"/>
      <c r="D48" s="192"/>
      <c r="E48" s="192"/>
      <c r="F48" s="192"/>
      <c r="G48" s="192"/>
    </row>
    <row r="49" spans="1:7" ht="19.5" customHeight="1">
      <c r="A49" s="191" t="s">
        <v>300</v>
      </c>
      <c r="B49" s="192"/>
      <c r="C49" s="192"/>
      <c r="D49" s="192"/>
      <c r="E49" s="192"/>
      <c r="F49" s="192"/>
      <c r="G49" s="192"/>
    </row>
    <row r="50" spans="1:7" ht="19.5" customHeight="1">
      <c r="A50" s="191" t="s">
        <v>301</v>
      </c>
      <c r="B50" s="192"/>
      <c r="C50" s="192"/>
      <c r="D50" s="192"/>
      <c r="E50" s="192"/>
      <c r="F50" s="192"/>
      <c r="G50" s="192"/>
    </row>
    <row r="51" spans="1:7" ht="19.5" customHeight="1">
      <c r="A51" s="191"/>
      <c r="B51" s="192"/>
      <c r="C51" s="192"/>
      <c r="D51" s="192"/>
      <c r="E51" s="192"/>
      <c r="F51" s="192"/>
      <c r="G51" s="192"/>
    </row>
    <row r="52" spans="1:7" ht="19.5" customHeight="1"/>
    <row r="53" spans="1:7" s="187" customFormat="1" ht="19.5" customHeight="1">
      <c r="A53" s="187" t="s">
        <v>302</v>
      </c>
    </row>
    <row r="54" spans="1:7" ht="19.5" customHeight="1">
      <c r="A54" s="191" t="s">
        <v>6</v>
      </c>
    </row>
    <row r="55" spans="1:7" ht="19.5" customHeight="1">
      <c r="A55" s="191" t="s">
        <v>102</v>
      </c>
    </row>
    <row r="56" spans="1:7" ht="19.5" customHeight="1">
      <c r="A56" s="191" t="s">
        <v>303</v>
      </c>
    </row>
    <row r="57" spans="1:7" ht="19.5" customHeight="1">
      <c r="A57" s="191" t="s">
        <v>304</v>
      </c>
    </row>
    <row r="58" spans="1:7" ht="19.5" customHeight="1">
      <c r="A58" s="191" t="s">
        <v>101</v>
      </c>
    </row>
    <row r="59" spans="1:7" ht="19.5" customHeight="1">
      <c r="A59" s="191" t="s">
        <v>305</v>
      </c>
    </row>
    <row r="60" spans="1:7" ht="21.75">
      <c r="A60" s="191"/>
    </row>
    <row r="61" spans="1:7" ht="21.75">
      <c r="A61" s="191"/>
    </row>
    <row r="62" spans="1:7" ht="21.75">
      <c r="A62" s="191"/>
    </row>
    <row r="63" spans="1:7" ht="21.75">
      <c r="A63" s="191"/>
    </row>
    <row r="64" spans="1:7" ht="21.75">
      <c r="A64" s="191"/>
    </row>
    <row r="65" spans="1:1" ht="21.75">
      <c r="A65" s="191"/>
    </row>
    <row r="67" spans="1:1" s="187" customFormat="1" ht="27">
      <c r="A67" s="187" t="s">
        <v>39</v>
      </c>
    </row>
    <row r="68" spans="1:1" ht="21.75">
      <c r="A68" s="191" t="s">
        <v>41</v>
      </c>
    </row>
    <row r="69" spans="1:1" ht="21.75">
      <c r="A69" s="191" t="s">
        <v>306</v>
      </c>
    </row>
    <row r="70" spans="1:1" ht="21.75">
      <c r="A70" s="191" t="s">
        <v>307</v>
      </c>
    </row>
    <row r="71" spans="1:1" ht="21.75">
      <c r="A71" s="191" t="s">
        <v>308</v>
      </c>
    </row>
    <row r="72" spans="1:1" ht="21.75">
      <c r="A72" s="191" t="s">
        <v>309</v>
      </c>
    </row>
    <row r="73" spans="1:1" ht="21.75">
      <c r="A73" s="191" t="s">
        <v>310</v>
      </c>
    </row>
    <row r="74" spans="1:1" ht="21.75">
      <c r="A74" s="191" t="s">
        <v>311</v>
      </c>
    </row>
    <row r="75" spans="1:1" ht="21.75">
      <c r="A75" s="191"/>
    </row>
    <row r="76" spans="1:1" ht="21.75">
      <c r="A76" s="191"/>
    </row>
    <row r="77" spans="1:1" ht="21.75">
      <c r="A77" s="191"/>
    </row>
    <row r="78" spans="1:1" ht="21.75">
      <c r="A78" s="191"/>
    </row>
    <row r="79" spans="1:1" ht="21.75">
      <c r="A79" s="191"/>
    </row>
    <row r="80" spans="1:1" ht="21.75">
      <c r="A80" s="191"/>
    </row>
    <row r="81" spans="1:1" ht="21.75">
      <c r="A81" s="191"/>
    </row>
    <row r="82" spans="1:1" ht="21.75">
      <c r="A82" s="191"/>
    </row>
    <row r="83" spans="1:1" ht="21.75">
      <c r="A83" s="191"/>
    </row>
    <row r="84" spans="1:1" ht="21.75">
      <c r="A84" s="191"/>
    </row>
    <row r="85" spans="1:1" ht="21.75">
      <c r="A85" s="191"/>
    </row>
    <row r="86" spans="1:1" ht="21.75">
      <c r="A86" s="19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R47"/>
  <sheetViews>
    <sheetView zoomScaleNormal="100" workbookViewId="0">
      <selection activeCell="K3" sqref="K3"/>
    </sheetView>
  </sheetViews>
  <sheetFormatPr defaultColWidth="9" defaultRowHeight="24"/>
  <cols>
    <col min="1" max="1" width="10.375" style="162" customWidth="1"/>
    <col min="2" max="2" width="9" style="162" customWidth="1"/>
    <col min="3" max="3" width="6" style="162" customWidth="1"/>
    <col min="4" max="4" width="10" style="162" customWidth="1"/>
    <col min="5" max="7" width="11.75" style="162" customWidth="1"/>
    <col min="8" max="8" width="9" style="162"/>
    <col min="9" max="9" width="4.625" style="162" customWidth="1"/>
    <col min="10" max="16384" width="9" style="162"/>
  </cols>
  <sheetData>
    <row r="1" spans="1:18" ht="68.25" customHeight="1">
      <c r="A1" s="528"/>
      <c r="B1" s="528"/>
      <c r="C1" s="530" t="s">
        <v>147</v>
      </c>
      <c r="D1" s="530"/>
      <c r="E1" s="530"/>
      <c r="F1" s="530"/>
      <c r="G1" s="530"/>
      <c r="H1" s="530"/>
    </row>
    <row r="2" spans="1:18" s="325" customFormat="1" ht="29.25" customHeight="1">
      <c r="A2" s="324" t="s">
        <v>148</v>
      </c>
      <c r="B2" s="531" t="s">
        <v>413</v>
      </c>
      <c r="C2" s="531"/>
      <c r="D2" s="531"/>
      <c r="E2" s="531"/>
      <c r="F2" s="531"/>
      <c r="G2" s="531"/>
      <c r="H2" s="531"/>
      <c r="J2" s="329" t="s">
        <v>319</v>
      </c>
      <c r="K2" s="330" t="s">
        <v>394</v>
      </c>
    </row>
    <row r="3" spans="1:18" s="325" customFormat="1" ht="29.25" customHeight="1">
      <c r="A3" s="327" t="s">
        <v>325</v>
      </c>
      <c r="B3" s="534" t="s">
        <v>327</v>
      </c>
      <c r="C3" s="534"/>
      <c r="D3" s="328">
        <v>123</v>
      </c>
      <c r="E3" s="329" t="s">
        <v>149</v>
      </c>
      <c r="F3" s="532">
        <v>41687</v>
      </c>
      <c r="G3" s="532"/>
      <c r="I3" s="331"/>
    </row>
    <row r="4" spans="1:18" ht="41.25" customHeight="1">
      <c r="A4" s="321" t="s">
        <v>150</v>
      </c>
      <c r="B4" s="533" t="str">
        <f>"ขออนุมัติดำเนินการ โครงการ"&amp;IF(LEN(x_title)&gt;0,x_title," ?")</f>
        <v>ขออนุมัติดำเนินการ โครงการอบรมนิสิต</v>
      </c>
      <c r="C4" s="533"/>
      <c r="D4" s="533"/>
      <c r="E4" s="533"/>
      <c r="F4" s="533"/>
      <c r="G4" s="533"/>
      <c r="H4" s="533"/>
    </row>
    <row r="5" spans="1:18" ht="11.25" customHeight="1">
      <c r="A5" s="322"/>
      <c r="B5" s="322"/>
      <c r="C5" s="322"/>
      <c r="D5" s="322"/>
      <c r="E5" s="322"/>
      <c r="F5" s="322"/>
      <c r="G5" s="322"/>
      <c r="H5" s="322"/>
    </row>
    <row r="6" spans="1:18">
      <c r="A6" s="162" t="s">
        <v>151</v>
      </c>
      <c r="B6" s="526" t="s">
        <v>152</v>
      </c>
      <c r="C6" s="526"/>
      <c r="D6" s="526"/>
      <c r="E6" s="526"/>
      <c r="F6" s="526"/>
      <c r="G6" s="526"/>
      <c r="H6" s="526"/>
    </row>
    <row r="7" spans="1:18" ht="15" customHeight="1"/>
    <row r="8" spans="1:18" ht="93" customHeight="1">
      <c r="A8" s="529" t="str">
        <f>"              ตามที่"&amp;x_dept&amp;" ได้รับจัดสรร"&amp;x_bgtype&amp;" 25"&amp;x_year&amp;" สำหรับจัดทำโครงการ"&amp;x_title&amp;" ในวงเงิน "&amp;TEXT(x_bg,"#,##0")&amp;" บาท โดยมีวัตถุประสงค์เพื่อ "&amp;x_description</f>
        <v xml:space="preserve">              ตามที่โครงการจัดตั้งภาควิชาเคมี ได้รับจัดสรรงบประมาณเงินรายได้ ปี 2558 สำหรับจัดทำโครงการอบรมนิสิต ในวงเงิน 10,000 บาท โดยมีวัตถุประสงค์เพื่อ อบรมนิสิตเพื่อเพิ่มทักษะด้านต่าง ๆ</v>
      </c>
      <c r="B8" s="529"/>
      <c r="C8" s="529"/>
      <c r="D8" s="529"/>
      <c r="E8" s="529"/>
      <c r="F8" s="529"/>
      <c r="G8" s="529"/>
      <c r="H8" s="529"/>
      <c r="J8" s="202" t="s">
        <v>318</v>
      </c>
      <c r="K8" s="203"/>
      <c r="L8" s="203"/>
      <c r="M8" s="203"/>
      <c r="N8" s="203"/>
      <c r="O8" s="203"/>
      <c r="P8" s="203"/>
      <c r="Q8" s="203"/>
      <c r="R8" s="203"/>
    </row>
    <row r="9" spans="1:18" ht="48.75" customHeight="1">
      <c r="A9" s="529" t="str">
        <f xml:space="preserve"> "              "&amp;x_dept&amp;" จึงขออนุมัติดำเนินงานโครงการ"&amp;x_title&amp;" ระหว่างวันที่ "&amp;TEXT(x_idate,"[$-107041E]d mmm yy;@")&amp;" ถึงวันที่ "&amp;TEXT(x_fdate,"[$-107041E]d mmm yy;@")&amp;IF(LEN(J9)&gt;0," "&amp;J9,"")</f>
        <v xml:space="preserve">              โครงการจัดตั้งภาควิชาเคมี จึงขออนุมัติดำเนินงานโครงการอบรมนิสิต ระหว่างวันที่ 1 ก.พ. 57 ถึงวันที่ 30 พ.ค. 57</v>
      </c>
      <c r="B9" s="529"/>
      <c r="C9" s="529"/>
      <c r="D9" s="529"/>
      <c r="E9" s="529"/>
      <c r="F9" s="529"/>
      <c r="G9" s="529"/>
      <c r="H9" s="529"/>
      <c r="J9" s="525"/>
      <c r="K9" s="525"/>
      <c r="L9" s="525"/>
      <c r="M9" s="525"/>
      <c r="N9" s="525"/>
      <c r="O9" s="203"/>
      <c r="P9" s="203"/>
      <c r="Q9" s="203"/>
      <c r="R9" s="203"/>
    </row>
    <row r="11" spans="1:18">
      <c r="A11" s="526" t="s">
        <v>153</v>
      </c>
      <c r="B11" s="526"/>
      <c r="C11" s="526"/>
      <c r="D11" s="526"/>
      <c r="E11" s="526"/>
      <c r="F11" s="526"/>
      <c r="G11" s="526"/>
      <c r="H11" s="526"/>
    </row>
    <row r="13" spans="1:18">
      <c r="F13" s="528" t="str">
        <f>"("&amp;x_manager&amp;")"</f>
        <v>(นวลจันทร์ มัจฉริยกุล)</v>
      </c>
      <c r="G13" s="528"/>
    </row>
    <row r="14" spans="1:18">
      <c r="F14" s="528" t="s">
        <v>146</v>
      </c>
      <c r="G14" s="528"/>
    </row>
    <row r="16" spans="1:18" ht="9.75" hidden="1" customHeight="1">
      <c r="A16" s="199"/>
      <c r="B16" s="200"/>
      <c r="C16" s="200"/>
      <c r="D16" s="200"/>
      <c r="E16" s="200"/>
      <c r="F16" s="198"/>
      <c r="G16" s="198"/>
      <c r="H16" s="198"/>
    </row>
    <row r="17" spans="1:18" ht="74.25" customHeight="1">
      <c r="A17" s="528"/>
      <c r="B17" s="528"/>
      <c r="C17" s="530" t="s">
        <v>147</v>
      </c>
      <c r="D17" s="530"/>
      <c r="E17" s="530"/>
      <c r="F17" s="530"/>
      <c r="G17" s="530"/>
      <c r="H17" s="530"/>
    </row>
    <row r="18" spans="1:18" s="325" customFormat="1" ht="26.25" customHeight="1">
      <c r="A18" s="324" t="s">
        <v>148</v>
      </c>
      <c r="B18" s="535" t="str">
        <f>x_deptinfo</f>
        <v>โครงการจัดตั้งสายวิชาเคมี คณะศิลปศาสตร์และวิทยาศาสตร์ โทร 3600-4 ต่อ 7642</v>
      </c>
      <c r="C18" s="535"/>
      <c r="D18" s="535"/>
      <c r="E18" s="535"/>
      <c r="F18" s="535"/>
      <c r="G18" s="535"/>
      <c r="H18" s="535"/>
    </row>
    <row r="19" spans="1:18" s="325" customFormat="1" ht="26.25" customHeight="1">
      <c r="A19" s="327" t="s">
        <v>325</v>
      </c>
      <c r="B19" s="527" t="str">
        <f>x_deptno</f>
        <v>ศธ. 0513.20401/</v>
      </c>
      <c r="C19" s="527"/>
      <c r="D19" s="328"/>
      <c r="E19" s="329" t="s">
        <v>149</v>
      </c>
      <c r="F19" s="532">
        <v>41760</v>
      </c>
      <c r="G19" s="532"/>
    </row>
    <row r="20" spans="1:18" s="203" customFormat="1" ht="43.5" customHeight="1">
      <c r="A20" s="320" t="s">
        <v>150</v>
      </c>
      <c r="B20" s="533" t="str">
        <f>"ขอส่งสรุปผลการดำเนินงาน โครงการ"&amp;IF(LEN(x_title)&gt;0,x_title," ?")</f>
        <v>ขอส่งสรุปผลการดำเนินงาน โครงการอบรมนิสิต</v>
      </c>
      <c r="C20" s="533"/>
      <c r="D20" s="533"/>
      <c r="E20" s="533"/>
      <c r="F20" s="533"/>
      <c r="G20" s="533"/>
      <c r="H20" s="533"/>
    </row>
    <row r="21" spans="1:18" ht="11.25" customHeight="1">
      <c r="A21" s="322"/>
      <c r="B21" s="322"/>
      <c r="C21" s="322"/>
      <c r="D21" s="322"/>
      <c r="E21" s="322"/>
      <c r="F21" s="322"/>
      <c r="G21" s="322"/>
      <c r="H21" s="322"/>
      <c r="J21" s="201"/>
    </row>
    <row r="22" spans="1:18" ht="21" customHeight="1">
      <c r="A22" s="162" t="s">
        <v>151</v>
      </c>
      <c r="B22" s="526" t="s">
        <v>152</v>
      </c>
      <c r="C22" s="526"/>
      <c r="D22" s="526"/>
      <c r="E22" s="526"/>
      <c r="F22" s="526"/>
      <c r="G22" s="526"/>
      <c r="H22" s="526"/>
      <c r="J22" s="202"/>
      <c r="K22" s="202"/>
      <c r="L22" s="202"/>
      <c r="M22" s="202"/>
      <c r="N22" s="202"/>
      <c r="O22" s="202"/>
      <c r="P22" s="202"/>
      <c r="Q22" s="202"/>
      <c r="R22" s="202"/>
    </row>
    <row r="23" spans="1:18" ht="15" customHeight="1">
      <c r="J23" s="202"/>
      <c r="K23" s="202"/>
      <c r="L23" s="202"/>
      <c r="M23" s="202"/>
      <c r="N23" s="202"/>
      <c r="O23" s="202"/>
      <c r="P23" s="202"/>
      <c r="Q23" s="202"/>
      <c r="R23" s="202"/>
    </row>
    <row r="24" spans="1:18" ht="176.25" customHeight="1">
      <c r="A24" s="529" t="str">
        <f>"              ตามบันทีกข้อความที่ "&amp;x_deptno&amp;D3&amp;" ลงวันที่ "&amp;TEXT(อนุมัติ!F3,"[$-107041E]d mmm yy;@")&amp;" เรื่อง"&amp;B4&amp;" และ "&amp;x_dept&amp;" ได้รับอนุมัติ"&amp;x_bgtype&amp;" 25"&amp;x_year&amp;" สำหรับจัดทำโครงการ"&amp;x_title&amp;" ในวงเงิน "&amp;TEXT(x_bg,"#,##0")&amp;" บาท ("&amp;BAHTTEXT(x_bg)&amp;") โดยมีวัตถุประสงค์เพื่อ "&amp;x_description&amp; " ระหว่างวันที่ "&amp;TEXT(x_idate,"[$-187041E]d mmm yy;@")&amp;" ถึงวันที่ "&amp;TEXT(x_fdate,"[$-187041E]d mmm yy;@")&amp;" บัดนี้โครงการดังกล่าวได้เสร็จสิ้นเรียบร้อยแล้ว และมีค่าใช้จ่ายในการดำเนินงานรวมทั้งสิ้น "&amp;TEXT(y_bgused,"#,##0.00")&amp;" บาท ("&amp;BAHTTEXT(y_bgused)&amp;")  "&amp;IF(x_bg-y_bgused&gt;0,"และมีเงินเหลือจ่ายรวม "&amp;TEXT(x_bg-y_bgused,"#,##0.00")&amp;" บาท "&amp;" ("&amp;BAHTTEXT(x_bg-y_bgused)&amp;") ","")</f>
        <v xml:space="preserve">              ตามบันทีกข้อความที่ ศธ. 0513.20401/123 ลงวันที่ 17 ก.พ. 57 เรื่องขออนุมัติดำเนินการ โครงการอบรมนิสิต และ โครงการจัดตั้งภาควิชาเคมี ได้รับอนุมัติงบประมาณเงินรายได้ ปี 2558 สำหรับจัดทำโครงการอบรมนิสิต ในวงเงิน 10,000 บาท (หนึ่งหมื่นบาทถ้วน) โดยมีวัตถุประสงค์เพื่อ อบรมนิสิตเพื่อเพิ่มทักษะด้านต่าง ๆ ระหว่างวันที่ 1 ก.พ. 57 ถึงวันที่ 30 พ.ค. 57 บัดนี้โครงการดังกล่าวได้เสร็จสิ้นเรียบร้อยแล้ว และมีค่าใช้จ่ายในการดำเนินงานรวมทั้งสิ้น 82,000.00 บาท (แปดหมื่นสองพันบาทถ้วน)  </v>
      </c>
      <c r="B24" s="529"/>
      <c r="C24" s="529"/>
      <c r="D24" s="529"/>
      <c r="E24" s="529"/>
      <c r="F24" s="529"/>
      <c r="G24" s="529"/>
      <c r="H24" s="529"/>
      <c r="J24" s="202" t="s">
        <v>318</v>
      </c>
      <c r="K24" s="202"/>
      <c r="L24" s="202"/>
      <c r="M24" s="202"/>
      <c r="N24" s="202"/>
      <c r="O24" s="202"/>
      <c r="P24" s="202"/>
      <c r="Q24" s="202"/>
      <c r="R24" s="202"/>
    </row>
    <row r="25" spans="1:18" ht="48" customHeight="1">
      <c r="A25" s="529" t="str">
        <f xml:space="preserve"> "              "&amp;x_dept&amp;"จึงขอส่งสรุปผลการดำเนินงานโครงการ"&amp;x_title&amp;" ดังเอกสารแนบ"&amp;IF(LEN(J25)&gt;0,J25,"")</f>
        <v xml:space="preserve">              โครงการจัดตั้งภาควิชาเคมีจึงขอส่งสรุปผลการดำเนินงานโครงการอบรมนิสิต ดังเอกสารแนบ</v>
      </c>
      <c r="B25" s="529"/>
      <c r="C25" s="529"/>
      <c r="D25" s="529"/>
      <c r="E25" s="529"/>
      <c r="F25" s="529"/>
      <c r="G25" s="529"/>
      <c r="H25" s="529"/>
      <c r="J25" s="525"/>
      <c r="K25" s="525"/>
      <c r="L25" s="525"/>
      <c r="M25" s="525"/>
      <c r="N25" s="525"/>
      <c r="O25" s="202"/>
      <c r="P25" s="202"/>
      <c r="Q25" s="202"/>
      <c r="R25" s="202"/>
    </row>
    <row r="26" spans="1:18">
      <c r="A26" s="526" t="s">
        <v>312</v>
      </c>
      <c r="B26" s="526"/>
      <c r="C26" s="526"/>
      <c r="D26" s="526"/>
      <c r="E26" s="526"/>
      <c r="F26" s="526"/>
      <c r="G26" s="526"/>
      <c r="H26" s="526"/>
      <c r="J26" s="202"/>
      <c r="K26" s="202"/>
      <c r="L26" s="202"/>
      <c r="M26" s="202"/>
      <c r="N26" s="202"/>
      <c r="O26" s="202"/>
      <c r="P26" s="202"/>
      <c r="Q26" s="202"/>
      <c r="R26" s="202"/>
    </row>
    <row r="28" spans="1:18">
      <c r="F28" s="528" t="str">
        <f>"("&amp;x_manager&amp;")"</f>
        <v>(นวลจันทร์ มัจฉริยกุล)</v>
      </c>
      <c r="G28" s="528"/>
    </row>
    <row r="29" spans="1:18">
      <c r="F29" s="528" t="s">
        <v>146</v>
      </c>
      <c r="G29" s="528"/>
    </row>
    <row r="31" spans="1:18">
      <c r="A31" s="163"/>
      <c r="B31" s="164"/>
      <c r="C31" s="164"/>
      <c r="D31" s="164"/>
      <c r="E31" s="164"/>
    </row>
    <row r="33" spans="1:18" ht="8.25" hidden="1" customHeight="1">
      <c r="A33" s="198"/>
      <c r="B33" s="198"/>
      <c r="C33" s="198"/>
      <c r="D33" s="198"/>
      <c r="E33" s="198"/>
      <c r="F33" s="198"/>
      <c r="G33" s="198"/>
      <c r="H33" s="198"/>
    </row>
    <row r="34" spans="1:18" ht="78.75" customHeight="1">
      <c r="A34" s="528"/>
      <c r="B34" s="528"/>
      <c r="C34" s="530" t="s">
        <v>147</v>
      </c>
      <c r="D34" s="530"/>
      <c r="E34" s="530"/>
      <c r="F34" s="530"/>
      <c r="G34" s="530"/>
      <c r="H34" s="530"/>
    </row>
    <row r="35" spans="1:18" s="325" customFormat="1" ht="29.25" customHeight="1">
      <c r="A35" s="324" t="s">
        <v>148</v>
      </c>
      <c r="B35" s="535" t="str">
        <f>x_deptinfo</f>
        <v>โครงการจัดตั้งสายวิชาเคมี คณะศิลปศาสตร์และวิทยาศาสตร์ โทร 3600-4 ต่อ 7642</v>
      </c>
      <c r="C35" s="535"/>
      <c r="D35" s="535"/>
      <c r="E35" s="535"/>
      <c r="F35" s="535"/>
      <c r="G35" s="535"/>
      <c r="H35" s="535"/>
      <c r="J35" s="326"/>
      <c r="K35" s="326"/>
      <c r="L35" s="326"/>
      <c r="M35" s="326"/>
      <c r="N35" s="326"/>
      <c r="O35" s="326"/>
      <c r="P35" s="326"/>
      <c r="Q35" s="326"/>
      <c r="R35" s="326"/>
    </row>
    <row r="36" spans="1:18" s="325" customFormat="1" ht="29.25" customHeight="1">
      <c r="A36" s="327" t="s">
        <v>325</v>
      </c>
      <c r="B36" s="527" t="str">
        <f>x_deptno</f>
        <v>ศธ. 0513.20401/</v>
      </c>
      <c r="C36" s="527"/>
      <c r="D36" s="328"/>
      <c r="E36" s="329" t="s">
        <v>149</v>
      </c>
      <c r="F36" s="532">
        <v>41761</v>
      </c>
      <c r="G36" s="532"/>
      <c r="J36" s="326"/>
      <c r="K36" s="326"/>
      <c r="L36" s="326"/>
      <c r="M36" s="326"/>
      <c r="N36" s="326"/>
      <c r="O36" s="326"/>
      <c r="P36" s="326"/>
      <c r="Q36" s="326"/>
      <c r="R36" s="326"/>
    </row>
    <row r="37" spans="1:18" ht="48" customHeight="1">
      <c r="A37" s="319" t="s">
        <v>150</v>
      </c>
      <c r="B37" s="533" t="str">
        <f>"ขออนุมัติเบิกเงินโครงการ"&amp;IF(LEN(x_title)&gt;0,x_title&amp;"และแต่งตั้งกรรมการตรวจรับ"," ?")</f>
        <v>ขออนุมัติเบิกเงินโครงการอบรมนิสิตและแต่งตั้งกรรมการตรวจรับ</v>
      </c>
      <c r="C37" s="533"/>
      <c r="D37" s="533"/>
      <c r="E37" s="533"/>
      <c r="F37" s="533"/>
      <c r="G37" s="533"/>
      <c r="H37" s="533"/>
      <c r="L37" s="202"/>
      <c r="M37" s="202"/>
      <c r="N37" s="202"/>
      <c r="O37" s="202"/>
      <c r="P37" s="202"/>
      <c r="Q37" s="202"/>
      <c r="R37" s="202"/>
    </row>
    <row r="38" spans="1:18" ht="11.25" customHeight="1">
      <c r="A38" s="322"/>
      <c r="B38" s="322"/>
      <c r="C38" s="322"/>
      <c r="D38" s="322"/>
      <c r="E38" s="322"/>
      <c r="F38" s="322"/>
      <c r="G38" s="322"/>
      <c r="H38" s="322"/>
      <c r="M38" s="202"/>
      <c r="N38" s="202"/>
      <c r="O38" s="202"/>
      <c r="P38" s="202"/>
      <c r="Q38" s="202"/>
      <c r="R38" s="202"/>
    </row>
    <row r="39" spans="1:18">
      <c r="A39" s="162" t="s">
        <v>151</v>
      </c>
      <c r="B39" s="526" t="s">
        <v>152</v>
      </c>
      <c r="C39" s="526"/>
      <c r="D39" s="526"/>
      <c r="E39" s="526"/>
      <c r="F39" s="526"/>
      <c r="G39" s="526"/>
      <c r="H39" s="526"/>
      <c r="M39" s="202"/>
      <c r="N39" s="202"/>
      <c r="O39" s="202"/>
      <c r="P39" s="202"/>
      <c r="Q39" s="202"/>
      <c r="R39" s="202"/>
    </row>
    <row r="40" spans="1:18" ht="15" customHeight="1">
      <c r="L40" s="202"/>
      <c r="M40" s="202"/>
      <c r="N40" s="202"/>
      <c r="O40" s="202"/>
      <c r="P40" s="202"/>
      <c r="Q40" s="202"/>
      <c r="R40" s="202"/>
    </row>
    <row r="41" spans="1:18" ht="174.75" customHeight="1">
      <c r="A41" s="529" t="str">
        <f>"              ตามบันทีกข้อความที่ "&amp;x_deptno&amp;D3&amp;" ลงวันที่ "&amp;TEXT(อนุมัติ!F3,"[$-107041E]d mmm yy;@")&amp;" เรื่อง"&amp;B4&amp;" และ "&amp;x_dept&amp;" ได้รับอนุมัติ"&amp;x_bgtype&amp;" 25"&amp;x_year&amp;" สำหรับจัดทำโครงการ"&amp;x_title&amp;" ในวงเงิน "&amp;TEXT(x_bg,"#,##0")&amp;" บาท ("&amp;BAHTTEXT(x_bg)&amp;") โดยมีวัตถุประสงค์เพื่อ "&amp;x_description&amp; " ระหว่างวันที่ "&amp;TEXT(x_idate,"[$-187041E]d mmm yy;@")&amp;" ถึงวันที่ "&amp;TEXT(x_fdate,"[$-187041E]d mmm yy;@")&amp;" บัดนี้โครงการดังกล่าวได้เสร็จสิ้นเรียบร้อยแล้ว และมีค่าใช้จ่ายในการดำเนินงานรวมทั้งสิ้น "&amp;TEXT(y_bgused,"#,##0.00")&amp;" บาท ("&amp;BAHTTEXT(y_bgused)&amp;")  "&amp;IF(x_bg-y_bgused&gt;0,"และมีเงินเหลือจ่ายรวม "&amp;TEXT(x_bg-y_bgused,"#,##0.00")&amp;" บาท "&amp;" ("&amp;BAHTTEXT(x_bg-y_bgused)&amp;") ","")</f>
        <v xml:space="preserve">              ตามบันทีกข้อความที่ ศธ. 0513.20401/123 ลงวันที่ 17 ก.พ. 57 เรื่องขออนุมัติดำเนินการ โครงการอบรมนิสิต และ โครงการจัดตั้งภาควิชาเคมี ได้รับอนุมัติงบประมาณเงินรายได้ ปี 2558 สำหรับจัดทำโครงการอบรมนิสิต ในวงเงิน 10,000 บาท (หนึ่งหมื่นบาทถ้วน) โดยมีวัตถุประสงค์เพื่อ อบรมนิสิตเพื่อเพิ่มทักษะด้านต่าง ๆ ระหว่างวันที่ 1 ก.พ. 57 ถึงวันที่ 30 พ.ค. 57 บัดนี้โครงการดังกล่าวได้เสร็จสิ้นเรียบร้อยแล้ว และมีค่าใช้จ่ายในการดำเนินงานรวมทั้งสิ้น 82,000.00 บาท (แปดหมื่นสองพันบาทถ้วน)  </v>
      </c>
      <c r="B41" s="529"/>
      <c r="C41" s="529"/>
      <c r="D41" s="529"/>
      <c r="E41" s="529"/>
      <c r="F41" s="529"/>
      <c r="G41" s="529"/>
      <c r="H41" s="529"/>
      <c r="J41" s="526" t="s">
        <v>318</v>
      </c>
      <c r="K41" s="526"/>
      <c r="L41" s="526"/>
      <c r="M41" s="526"/>
      <c r="N41" s="526"/>
    </row>
    <row r="42" spans="1:18" ht="77.25" customHeight="1">
      <c r="A42" s="529" t="str">
        <f>"              "&amp;x_dept&amp;" จึงขออนุมัติเบิกเงินค่าใช้จ่ายในการดำเนินงานโครงการจาก"&amp;x_bgtype&amp;" 25"&amp;x_year&amp;" รวม "&amp;TEXT(IF(y_bgused&lt;x_bg,y_bgused,x_bg),"#,##0.00")&amp;" บาท ("&amp;BAHTTEXT(IF(y_bgused&lt;x_bg,y_bgused,x_bg))&amp;") โดยมีรายละเอียดการใช้เงินตามเอกสารที่แนบมาด้วย "&amp;IF(LEN(J44)&gt;0," พร้อมกันนี้ขออนุมัติแต่งตั้งกรรมการตรวจรับพัสดุดังนี้"&amp;CHAR(10)&amp;"          1. "&amp;J44,"")&amp;IF(LEN(J45)&gt;0,CHAR(10)&amp;"          2. "&amp;J45,"")&amp;IF(LEN(J46)&gt;0,CHAR(10)&amp;"          3. "&amp;J46,"")&amp;IF(LEN(J42)&gt;0,J42,"")</f>
        <v xml:space="preserve">              โครงการจัดตั้งภาควิชาเคมี จึงขออนุมัติเบิกเงินค่าใช้จ่ายในการดำเนินงานโครงการจากงบประมาณเงินรายได้ ปี 2558 รวม 10,000.00 บาท (หนึ่งหมื่นบาทถ้วน) โดยมีรายละเอียดการใช้เงินตามเอกสารที่แนบมาด้วย </v>
      </c>
      <c r="B42" s="529"/>
      <c r="C42" s="529"/>
      <c r="D42" s="529"/>
      <c r="E42" s="529"/>
      <c r="F42" s="529"/>
      <c r="G42" s="529"/>
      <c r="H42" s="529"/>
      <c r="J42" s="525"/>
      <c r="K42" s="525"/>
      <c r="L42" s="525"/>
      <c r="M42" s="525"/>
      <c r="N42" s="525"/>
    </row>
    <row r="43" spans="1:18" ht="24.75" thickBot="1">
      <c r="A43" s="526" t="s">
        <v>153</v>
      </c>
      <c r="B43" s="526"/>
      <c r="C43" s="526"/>
      <c r="D43" s="526"/>
      <c r="E43" s="526"/>
      <c r="F43" s="526"/>
      <c r="G43" s="526"/>
      <c r="H43" s="526"/>
      <c r="J43" s="540" t="s">
        <v>315</v>
      </c>
      <c r="K43" s="540"/>
    </row>
    <row r="44" spans="1:18" ht="25.5" thickTop="1" thickBot="1">
      <c r="I44" s="342">
        <v>1</v>
      </c>
      <c r="J44" s="538"/>
      <c r="K44" s="539"/>
    </row>
    <row r="45" spans="1:18" ht="25.5" thickTop="1" thickBot="1">
      <c r="I45" s="342" t="str">
        <f>IF(x_bg&gt;10000,อนุมัติ!I44+1,"")</f>
        <v/>
      </c>
      <c r="J45" s="536"/>
      <c r="K45" s="537"/>
    </row>
    <row r="46" spans="1:18" ht="25.5" thickTop="1" thickBot="1">
      <c r="F46" s="528" t="str">
        <f>"("&amp;x_manager&amp;")"</f>
        <v>(นวลจันทร์ มัจฉริยกุล)</v>
      </c>
      <c r="G46" s="528"/>
      <c r="I46" s="342" t="str">
        <f>IF(x_bg&gt;10000,อนุมัติ!I45+1,"")</f>
        <v/>
      </c>
      <c r="J46" s="536"/>
      <c r="K46" s="537"/>
    </row>
    <row r="47" spans="1:18" ht="24.75" thickTop="1">
      <c r="F47" s="528" t="s">
        <v>146</v>
      </c>
      <c r="G47" s="528"/>
    </row>
  </sheetData>
  <mergeCells count="44">
    <mergeCell ref="J46:K46"/>
    <mergeCell ref="B37:H37"/>
    <mergeCell ref="J42:N42"/>
    <mergeCell ref="J41:N41"/>
    <mergeCell ref="J44:K44"/>
    <mergeCell ref="J45:K45"/>
    <mergeCell ref="J43:K43"/>
    <mergeCell ref="A41:H41"/>
    <mergeCell ref="B39:H39"/>
    <mergeCell ref="A42:H42"/>
    <mergeCell ref="A43:H43"/>
    <mergeCell ref="F46:G46"/>
    <mergeCell ref="F47:G47"/>
    <mergeCell ref="A17:B17"/>
    <mergeCell ref="C17:H17"/>
    <mergeCell ref="B18:H18"/>
    <mergeCell ref="F19:G19"/>
    <mergeCell ref="B20:H20"/>
    <mergeCell ref="B22:H22"/>
    <mergeCell ref="A24:H24"/>
    <mergeCell ref="A25:H25"/>
    <mergeCell ref="A26:H26"/>
    <mergeCell ref="F28:G28"/>
    <mergeCell ref="A34:B34"/>
    <mergeCell ref="C34:H34"/>
    <mergeCell ref="B35:H35"/>
    <mergeCell ref="F36:G36"/>
    <mergeCell ref="A1:B1"/>
    <mergeCell ref="C1:H1"/>
    <mergeCell ref="B2:H2"/>
    <mergeCell ref="F3:G3"/>
    <mergeCell ref="B4:H4"/>
    <mergeCell ref="B3:C3"/>
    <mergeCell ref="J25:N25"/>
    <mergeCell ref="J9:N9"/>
    <mergeCell ref="B6:H6"/>
    <mergeCell ref="B19:C19"/>
    <mergeCell ref="B36:C36"/>
    <mergeCell ref="F29:G29"/>
    <mergeCell ref="A8:H8"/>
    <mergeCell ref="A9:H9"/>
    <mergeCell ref="A11:H11"/>
    <mergeCell ref="F13:G13"/>
    <mergeCell ref="F14:G14"/>
  </mergeCells>
  <conditionalFormatting sqref="A1:H47">
    <cfRule type="expression" dxfId="13" priority="4">
      <formula>$K$2="x"</formula>
    </cfRule>
  </conditionalFormatting>
  <conditionalFormatting sqref="J45:K46">
    <cfRule type="expression" dxfId="12" priority="1">
      <formula>x_bg&gt;10000</formula>
    </cfRule>
  </conditionalFormatting>
  <pageMargins left="0.7" right="0.7" top="0.75" bottom="0.75" header="0.3" footer="0.3"/>
  <pageSetup paperSize="9" orientation="portrait" r:id="rId1"/>
  <rowBreaks count="2" manualBreakCount="2">
    <brk id="15" max="7" man="1"/>
    <brk id="33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theme="9" tint="0.59999389629810485"/>
  </sheetPr>
  <dimension ref="A1:SL154"/>
  <sheetViews>
    <sheetView workbookViewId="0">
      <selection activeCell="N3" sqref="N3"/>
    </sheetView>
  </sheetViews>
  <sheetFormatPr defaultColWidth="9" defaultRowHeight="21.75"/>
  <cols>
    <col min="1" max="1" width="4.625" style="1" customWidth="1"/>
    <col min="2" max="2" width="21.75" style="1" customWidth="1"/>
    <col min="3" max="7" width="4.125" style="4" customWidth="1"/>
    <col min="8" max="9" width="4.125" style="154" customWidth="1"/>
    <col min="10" max="10" width="4.125" style="4" customWidth="1"/>
    <col min="11" max="11" width="4.125" style="1" customWidth="1"/>
    <col min="12" max="12" width="4.125" style="8" customWidth="1"/>
    <col min="13" max="27" width="4.125" style="1" customWidth="1"/>
    <col min="28" max="74" width="4.125" style="4" customWidth="1"/>
    <col min="75" max="75" width="4.125" style="5" customWidth="1"/>
    <col min="76" max="76" width="4.125" style="4" customWidth="1"/>
    <col min="77" max="77" width="4.125" style="5" customWidth="1"/>
    <col min="78" max="78" width="4.125" style="4" customWidth="1"/>
    <col min="79" max="79" width="4.125" style="5" customWidth="1"/>
    <col min="80" max="80" width="4.125" style="4" customWidth="1"/>
    <col min="81" max="81" width="4.125" style="5" customWidth="1"/>
    <col min="82" max="82" width="4.125" style="4" customWidth="1"/>
    <col min="83" max="83" width="4.125" style="5" customWidth="1"/>
    <col min="84" max="85" width="4.125" style="4" customWidth="1"/>
    <col min="86" max="210" width="4.125" style="1" customWidth="1"/>
    <col min="211" max="224" width="2.375" style="1" customWidth="1"/>
    <col min="225" max="16384" width="9" style="1"/>
  </cols>
  <sheetData>
    <row r="1" spans="1:506" s="204" customFormat="1" ht="30.75">
      <c r="B1" s="205" t="s">
        <v>22</v>
      </c>
      <c r="C1" s="550" t="str">
        <f>project!C1</f>
        <v>อบรมนิสิต</v>
      </c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7"/>
      <c r="BX1" s="206"/>
      <c r="BY1" s="207"/>
      <c r="BZ1" s="206"/>
      <c r="CA1" s="207"/>
      <c r="CB1" s="206"/>
      <c r="CC1" s="207"/>
      <c r="CD1" s="206"/>
      <c r="CE1" s="207"/>
      <c r="CF1" s="206"/>
      <c r="CG1" s="206"/>
    </row>
    <row r="2" spans="1:506" s="67" customFormat="1" ht="23.25" customHeight="1">
      <c r="B2" s="208" t="s">
        <v>39</v>
      </c>
      <c r="C2" s="554" t="str">
        <f>project!F6</f>
        <v>โครงการจัดตั้งภาควิชาเคมี</v>
      </c>
      <c r="D2" s="554"/>
      <c r="E2" s="554"/>
      <c r="F2" s="554"/>
      <c r="G2" s="554"/>
      <c r="H2" s="554"/>
      <c r="I2" s="554"/>
      <c r="J2" s="554"/>
      <c r="K2" s="555" t="s">
        <v>40</v>
      </c>
      <c r="L2" s="555"/>
      <c r="M2" s="555"/>
      <c r="N2" s="556">
        <f>project!E2+2500</f>
        <v>2558</v>
      </c>
      <c r="O2" s="556"/>
      <c r="P2" s="556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344"/>
      <c r="AQ2" s="344"/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F2" s="344"/>
      <c r="BG2" s="344"/>
      <c r="BH2" s="344"/>
      <c r="BI2" s="344"/>
      <c r="BJ2" s="344"/>
      <c r="BK2" s="344"/>
      <c r="BL2" s="344"/>
      <c r="BM2" s="344"/>
      <c r="BN2" s="570">
        <f>SUM(BN3:BN6)</f>
        <v>193</v>
      </c>
      <c r="BO2" s="570"/>
      <c r="BP2" s="344"/>
      <c r="BQ2" s="344"/>
      <c r="BR2" s="344"/>
      <c r="BS2" s="344"/>
      <c r="BT2" s="344"/>
      <c r="BU2" s="344"/>
      <c r="BV2" s="344"/>
      <c r="BW2" s="68"/>
      <c r="BX2" s="344"/>
      <c r="BY2" s="68"/>
      <c r="BZ2" s="344"/>
      <c r="CA2" s="68"/>
      <c r="CB2" s="344"/>
      <c r="CC2" s="68"/>
      <c r="CD2" s="344"/>
      <c r="CE2" s="68"/>
      <c r="CF2" s="344"/>
      <c r="CG2" s="344"/>
    </row>
    <row r="3" spans="1:506" ht="23.25" customHeight="1" thickBot="1">
      <c r="B3" s="2" t="s">
        <v>34</v>
      </c>
      <c r="C3" s="566">
        <v>41640</v>
      </c>
      <c r="D3" s="567"/>
      <c r="E3" s="346" t="s">
        <v>23</v>
      </c>
      <c r="F3" s="566">
        <v>41671</v>
      </c>
      <c r="G3" s="567"/>
      <c r="H3" s="364"/>
      <c r="I3" s="364"/>
      <c r="J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346"/>
      <c r="AY3" s="346"/>
      <c r="AZ3" s="346"/>
      <c r="BA3" s="346"/>
      <c r="BB3" s="346"/>
      <c r="BC3" s="346"/>
      <c r="BD3" s="346"/>
      <c r="BE3" s="346"/>
      <c r="BF3" s="346"/>
      <c r="BG3" s="346"/>
      <c r="BH3" s="346"/>
      <c r="BI3" s="346"/>
      <c r="BJ3" s="346"/>
      <c r="BK3" s="346"/>
      <c r="BL3" s="346"/>
      <c r="BM3" s="346">
        <v>1</v>
      </c>
      <c r="BN3" s="346">
        <v>50</v>
      </c>
      <c r="BO3" s="346"/>
      <c r="BP3" s="346"/>
      <c r="BQ3" s="346"/>
      <c r="BR3" s="346"/>
      <c r="BS3" s="346"/>
      <c r="BT3" s="346"/>
      <c r="BU3" s="346"/>
      <c r="BV3" s="346"/>
      <c r="BW3" s="343"/>
      <c r="BX3" s="346"/>
      <c r="BY3" s="343"/>
      <c r="BZ3" s="346"/>
      <c r="CA3" s="343"/>
      <c r="CB3" s="346"/>
      <c r="CC3" s="343"/>
      <c r="CD3" s="346"/>
      <c r="CE3" s="343"/>
      <c r="CF3" s="346"/>
      <c r="CG3" s="346"/>
    </row>
    <row r="4" spans="1:506" ht="23.25" customHeight="1" thickBot="1">
      <c r="B4" s="2" t="s">
        <v>25</v>
      </c>
      <c r="C4" s="562" t="s">
        <v>416</v>
      </c>
      <c r="D4" s="563"/>
      <c r="E4" s="563"/>
      <c r="F4" s="563"/>
      <c r="G4" s="563"/>
      <c r="H4" s="365"/>
      <c r="I4" s="365"/>
      <c r="J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346"/>
      <c r="BB4" s="346"/>
      <c r="BC4" s="346"/>
      <c r="BD4" s="346"/>
      <c r="BE4" s="346"/>
      <c r="BF4" s="346"/>
      <c r="BG4" s="346"/>
      <c r="BH4" s="346"/>
      <c r="BI4" s="346"/>
      <c r="BJ4" s="346"/>
      <c r="BK4" s="346"/>
      <c r="BL4" s="346"/>
      <c r="BM4" s="346">
        <v>2</v>
      </c>
      <c r="BN4" s="346">
        <v>53</v>
      </c>
      <c r="BO4" s="346"/>
      <c r="BP4" s="346"/>
      <c r="BQ4" s="346"/>
      <c r="BR4" s="346"/>
      <c r="BS4" s="346"/>
      <c r="BT4" s="346"/>
      <c r="BU4" s="346"/>
      <c r="BV4" s="346"/>
      <c r="BW4" s="343"/>
      <c r="BX4" s="346"/>
      <c r="BY4" s="343"/>
      <c r="BZ4" s="346"/>
      <c r="CA4" s="343"/>
      <c r="CB4" s="346"/>
      <c r="CC4" s="343"/>
      <c r="CD4" s="346"/>
      <c r="CE4" s="343"/>
      <c r="CF4" s="346"/>
      <c r="CG4" s="346"/>
    </row>
    <row r="5" spans="1:506" ht="23.25" customHeight="1">
      <c r="B5" s="2" t="s">
        <v>29</v>
      </c>
      <c r="C5" s="561">
        <f>x_bg</f>
        <v>10000</v>
      </c>
      <c r="D5" s="561"/>
      <c r="E5" s="346" t="s">
        <v>33</v>
      </c>
      <c r="F5" s="559" t="s">
        <v>30</v>
      </c>
      <c r="G5" s="559"/>
      <c r="H5" s="559"/>
      <c r="I5" s="559"/>
      <c r="J5" s="559"/>
      <c r="K5" s="559"/>
      <c r="L5" s="559"/>
      <c r="M5" s="560">
        <v>82000</v>
      </c>
      <c r="N5" s="560"/>
      <c r="O5" s="1" t="s">
        <v>33</v>
      </c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346"/>
      <c r="AQ5" s="346"/>
      <c r="AR5" s="346"/>
      <c r="AS5" s="346"/>
      <c r="AT5" s="346"/>
      <c r="AU5" s="346"/>
      <c r="AV5" s="346"/>
      <c r="AW5" s="346"/>
      <c r="AX5" s="346"/>
      <c r="AY5" s="346"/>
      <c r="AZ5" s="346"/>
      <c r="BA5" s="346"/>
      <c r="BB5" s="346"/>
      <c r="BC5" s="346"/>
      <c r="BD5" s="346"/>
      <c r="BE5" s="346"/>
      <c r="BF5" s="346"/>
      <c r="BG5" s="346"/>
      <c r="BH5" s="346"/>
      <c r="BI5" s="346"/>
      <c r="BJ5" s="346"/>
      <c r="BK5" s="346"/>
      <c r="BL5" s="346"/>
      <c r="BM5" s="346">
        <v>3</v>
      </c>
      <c r="BN5" s="346">
        <v>65</v>
      </c>
      <c r="BO5" s="346"/>
      <c r="BP5" s="346"/>
      <c r="BQ5" s="346"/>
      <c r="BR5" s="346"/>
      <c r="BS5" s="346"/>
      <c r="BT5" s="346"/>
      <c r="BU5" s="346"/>
      <c r="BV5" s="346"/>
      <c r="BW5" s="343"/>
      <c r="BX5" s="346"/>
      <c r="BY5" s="343"/>
      <c r="BZ5" s="346"/>
      <c r="CA5" s="343"/>
      <c r="CB5" s="346"/>
      <c r="CC5" s="343"/>
      <c r="CD5" s="346"/>
      <c r="CE5" s="343"/>
      <c r="CF5" s="346"/>
      <c r="CG5" s="346"/>
    </row>
    <row r="6" spans="1:506" ht="23.25" customHeight="1">
      <c r="B6" s="2" t="s">
        <v>3</v>
      </c>
      <c r="C6" s="571" t="str">
        <f>project!C45&amp;IF(LEN(project!C46)&gt;0,", "&amp;project!C46,"")&amp;IF(LEN(project!C47)&gt;0,", "&amp;project!C47,"")&amp;IF(LEN(project!C48)&gt;0,", "&amp;project!C48,"")&amp;IF(LEN(project!C49)&gt;0,", "&amp;project!C49,"")</f>
        <v>นิสิตหลักสูตร วท.บ.(เคมี)</v>
      </c>
      <c r="D6" s="571"/>
      <c r="E6" s="571"/>
      <c r="F6" s="571"/>
      <c r="G6" s="571"/>
      <c r="H6" s="571"/>
      <c r="I6" s="571"/>
      <c r="J6" s="571"/>
      <c r="K6" s="571"/>
      <c r="L6" s="571"/>
      <c r="M6" s="209" t="s">
        <v>4</v>
      </c>
      <c r="N6" s="578">
        <f>SUM(project!Q45:R48)</f>
        <v>50</v>
      </c>
      <c r="O6" s="578"/>
      <c r="P6" s="1" t="s">
        <v>5</v>
      </c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346"/>
      <c r="AQ6" s="346"/>
      <c r="AR6" s="346"/>
      <c r="AS6" s="346"/>
      <c r="AT6" s="346"/>
      <c r="AU6" s="346"/>
      <c r="AV6" s="346"/>
      <c r="AW6" s="346"/>
      <c r="AX6" s="346"/>
      <c r="AY6" s="346"/>
      <c r="AZ6" s="346"/>
      <c r="BA6" s="346"/>
      <c r="BB6" s="346"/>
      <c r="BC6" s="346"/>
      <c r="BD6" s="346"/>
      <c r="BE6" s="346"/>
      <c r="BF6" s="346"/>
      <c r="BG6" s="346"/>
      <c r="BH6" s="346"/>
      <c r="BI6" s="346"/>
      <c r="BJ6" s="346"/>
      <c r="BK6" s="346"/>
      <c r="BL6" s="346"/>
      <c r="BM6" s="346">
        <v>4</v>
      </c>
      <c r="BN6" s="346">
        <v>25</v>
      </c>
      <c r="BO6" s="346"/>
      <c r="BP6" s="346"/>
      <c r="BQ6" s="346"/>
      <c r="BR6" s="346"/>
      <c r="BS6" s="346"/>
      <c r="BT6" s="346"/>
      <c r="BU6" s="346"/>
      <c r="BV6" s="346"/>
      <c r="BW6" s="343"/>
      <c r="BX6" s="346"/>
      <c r="BY6" s="343"/>
      <c r="BZ6" s="346"/>
      <c r="CA6" s="343"/>
      <c r="CB6" s="346"/>
      <c r="CC6" s="343"/>
      <c r="CD6" s="346"/>
      <c r="CE6" s="343"/>
      <c r="CF6" s="346"/>
      <c r="CG6" s="346"/>
    </row>
    <row r="7" spans="1:506" ht="23.25" customHeight="1" thickBot="1">
      <c r="B7" s="2" t="s">
        <v>6</v>
      </c>
      <c r="C7" s="568">
        <v>20</v>
      </c>
      <c r="D7" s="569"/>
      <c r="E7" s="346" t="s">
        <v>5</v>
      </c>
      <c r="F7" s="3" t="s">
        <v>7</v>
      </c>
      <c r="G7" s="3"/>
      <c r="H7" s="3"/>
      <c r="I7" s="3"/>
      <c r="J7" s="3"/>
      <c r="K7" s="3"/>
      <c r="L7" s="3"/>
      <c r="M7" s="582">
        <f>COUNT(K9:HB9)</f>
        <v>5</v>
      </c>
      <c r="N7" s="582"/>
      <c r="O7" s="1" t="s">
        <v>5</v>
      </c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6"/>
      <c r="AR7" s="346"/>
      <c r="AS7" s="346"/>
      <c r="AT7" s="346"/>
      <c r="AU7" s="346"/>
      <c r="AV7" s="346"/>
      <c r="AW7" s="346"/>
      <c r="AX7" s="346"/>
      <c r="AY7" s="346"/>
      <c r="AZ7" s="346"/>
      <c r="BA7" s="346"/>
      <c r="BB7" s="346"/>
      <c r="BC7" s="346"/>
      <c r="BD7" s="346"/>
      <c r="BE7" s="346"/>
      <c r="BF7" s="346"/>
      <c r="BG7" s="346"/>
      <c r="BH7" s="346"/>
      <c r="BI7" s="346"/>
      <c r="BJ7" s="346"/>
      <c r="BK7" s="346"/>
      <c r="BL7" s="346"/>
      <c r="BM7" s="346"/>
      <c r="BN7" s="346"/>
      <c r="BO7" s="346"/>
      <c r="BP7" s="346"/>
      <c r="BQ7" s="346"/>
      <c r="BR7" s="346"/>
      <c r="BS7" s="346"/>
      <c r="BT7" s="346"/>
      <c r="BU7" s="346"/>
      <c r="BV7" s="346"/>
      <c r="BW7" s="343"/>
      <c r="BX7" s="346"/>
      <c r="BY7" s="343"/>
      <c r="BZ7" s="346"/>
      <c r="CA7" s="343"/>
      <c r="CB7" s="346"/>
      <c r="CC7" s="343"/>
      <c r="CD7" s="346"/>
      <c r="CE7" s="343"/>
      <c r="CF7" s="346"/>
      <c r="CG7" s="346"/>
    </row>
    <row r="8" spans="1:506" ht="24.75" thickBot="1">
      <c r="A8" s="564" t="s">
        <v>37</v>
      </c>
      <c r="B8" s="565"/>
      <c r="C8" s="73">
        <v>1</v>
      </c>
      <c r="D8" s="73">
        <v>2</v>
      </c>
      <c r="E8" s="73">
        <v>3</v>
      </c>
      <c r="F8" s="73">
        <v>4</v>
      </c>
      <c r="G8" s="73">
        <v>5</v>
      </c>
      <c r="H8" s="73">
        <v>6</v>
      </c>
      <c r="I8" s="73">
        <v>7</v>
      </c>
      <c r="J8" s="73">
        <v>8</v>
      </c>
      <c r="K8" s="70">
        <v>1</v>
      </c>
      <c r="L8" s="71">
        <v>2</v>
      </c>
      <c r="M8" s="71">
        <v>3</v>
      </c>
      <c r="N8" s="71">
        <v>4</v>
      </c>
      <c r="O8" s="71">
        <v>5</v>
      </c>
      <c r="P8" s="71">
        <v>6</v>
      </c>
      <c r="Q8" s="71">
        <v>7</v>
      </c>
      <c r="R8" s="71">
        <v>8</v>
      </c>
      <c r="S8" s="71">
        <v>9</v>
      </c>
      <c r="T8" s="71">
        <v>10</v>
      </c>
      <c r="U8" s="71">
        <v>11</v>
      </c>
      <c r="V8" s="71">
        <v>12</v>
      </c>
      <c r="W8" s="71">
        <v>13</v>
      </c>
      <c r="X8" s="71">
        <v>14</v>
      </c>
      <c r="Y8" s="71">
        <v>15</v>
      </c>
      <c r="Z8" s="71">
        <v>16</v>
      </c>
      <c r="AA8" s="71">
        <v>17</v>
      </c>
      <c r="AB8" s="71">
        <v>18</v>
      </c>
      <c r="AC8" s="71">
        <v>19</v>
      </c>
      <c r="AD8" s="71">
        <v>20</v>
      </c>
      <c r="AE8" s="71">
        <v>21</v>
      </c>
      <c r="AF8" s="71">
        <v>22</v>
      </c>
      <c r="AG8" s="71">
        <v>23</v>
      </c>
      <c r="AH8" s="71">
        <v>24</v>
      </c>
      <c r="AI8" s="71">
        <v>25</v>
      </c>
      <c r="AJ8" s="71">
        <v>26</v>
      </c>
      <c r="AK8" s="71">
        <v>27</v>
      </c>
      <c r="AL8" s="71">
        <v>28</v>
      </c>
      <c r="AM8" s="71">
        <v>29</v>
      </c>
      <c r="AN8" s="71">
        <v>30</v>
      </c>
      <c r="AO8" s="71">
        <v>31</v>
      </c>
      <c r="AP8" s="71">
        <v>32</v>
      </c>
      <c r="AQ8" s="71">
        <v>33</v>
      </c>
      <c r="AR8" s="71">
        <v>34</v>
      </c>
      <c r="AS8" s="71">
        <v>35</v>
      </c>
      <c r="AT8" s="71">
        <v>36</v>
      </c>
      <c r="AU8" s="71">
        <v>37</v>
      </c>
      <c r="AV8" s="71">
        <v>38</v>
      </c>
      <c r="AW8" s="71">
        <v>39</v>
      </c>
      <c r="AX8" s="71">
        <v>40</v>
      </c>
      <c r="AY8" s="71">
        <v>41</v>
      </c>
      <c r="AZ8" s="71">
        <v>42</v>
      </c>
      <c r="BA8" s="71">
        <v>43</v>
      </c>
      <c r="BB8" s="71">
        <v>44</v>
      </c>
      <c r="BC8" s="71">
        <v>45</v>
      </c>
      <c r="BD8" s="71">
        <v>46</v>
      </c>
      <c r="BE8" s="71">
        <v>47</v>
      </c>
      <c r="BF8" s="71">
        <v>48</v>
      </c>
      <c r="BG8" s="71">
        <v>49</v>
      </c>
      <c r="BH8" s="71">
        <v>50</v>
      </c>
      <c r="BI8" s="71">
        <v>51</v>
      </c>
      <c r="BJ8" s="71">
        <v>52</v>
      </c>
      <c r="BK8" s="71">
        <v>53</v>
      </c>
      <c r="BL8" s="71">
        <v>54</v>
      </c>
      <c r="BM8" s="71">
        <v>55</v>
      </c>
      <c r="BN8" s="71">
        <v>56</v>
      </c>
      <c r="BO8" s="71">
        <v>57</v>
      </c>
      <c r="BP8" s="71">
        <v>58</v>
      </c>
      <c r="BQ8" s="71">
        <v>59</v>
      </c>
      <c r="BR8" s="71">
        <v>60</v>
      </c>
      <c r="BS8" s="71">
        <v>61</v>
      </c>
      <c r="BT8" s="71">
        <v>62</v>
      </c>
      <c r="BU8" s="71">
        <v>63</v>
      </c>
      <c r="BV8" s="71">
        <v>64</v>
      </c>
      <c r="BW8" s="71">
        <v>65</v>
      </c>
      <c r="BX8" s="71">
        <v>66</v>
      </c>
      <c r="BY8" s="71">
        <v>67</v>
      </c>
      <c r="BZ8" s="71">
        <v>68</v>
      </c>
      <c r="CA8" s="71">
        <v>69</v>
      </c>
      <c r="CB8" s="71">
        <v>70</v>
      </c>
      <c r="CC8" s="71">
        <v>71</v>
      </c>
      <c r="CD8" s="71">
        <v>72</v>
      </c>
      <c r="CE8" s="71">
        <v>73</v>
      </c>
      <c r="CF8" s="71">
        <v>74</v>
      </c>
      <c r="CG8" s="71">
        <v>75</v>
      </c>
      <c r="CH8" s="71">
        <v>76</v>
      </c>
      <c r="CI8" s="71">
        <v>77</v>
      </c>
      <c r="CJ8" s="71">
        <v>78</v>
      </c>
      <c r="CK8" s="71">
        <v>79</v>
      </c>
      <c r="CL8" s="71">
        <v>80</v>
      </c>
      <c r="CM8" s="71">
        <v>81</v>
      </c>
      <c r="CN8" s="71">
        <v>82</v>
      </c>
      <c r="CO8" s="71">
        <v>83</v>
      </c>
      <c r="CP8" s="71">
        <v>84</v>
      </c>
      <c r="CQ8" s="71">
        <v>85</v>
      </c>
      <c r="CR8" s="71">
        <v>86</v>
      </c>
      <c r="CS8" s="71">
        <v>87</v>
      </c>
      <c r="CT8" s="71">
        <v>88</v>
      </c>
      <c r="CU8" s="71">
        <v>89</v>
      </c>
      <c r="CV8" s="71">
        <v>90</v>
      </c>
      <c r="CW8" s="71">
        <v>91</v>
      </c>
      <c r="CX8" s="71">
        <v>92</v>
      </c>
      <c r="CY8" s="71">
        <v>93</v>
      </c>
      <c r="CZ8" s="71">
        <v>94</v>
      </c>
      <c r="DA8" s="71">
        <v>95</v>
      </c>
      <c r="DB8" s="71">
        <v>96</v>
      </c>
      <c r="DC8" s="71">
        <v>97</v>
      </c>
      <c r="DD8" s="71">
        <v>98</v>
      </c>
      <c r="DE8" s="71">
        <v>99</v>
      </c>
      <c r="DF8" s="71">
        <v>100</v>
      </c>
      <c r="DG8" s="71">
        <v>101</v>
      </c>
      <c r="DH8" s="71">
        <v>102</v>
      </c>
      <c r="DI8" s="71">
        <v>103</v>
      </c>
      <c r="DJ8" s="71">
        <v>104</v>
      </c>
      <c r="DK8" s="71">
        <v>105</v>
      </c>
      <c r="DL8" s="71">
        <v>106</v>
      </c>
      <c r="DM8" s="71">
        <v>107</v>
      </c>
      <c r="DN8" s="71">
        <v>108</v>
      </c>
      <c r="DO8" s="71">
        <v>109</v>
      </c>
      <c r="DP8" s="71">
        <v>110</v>
      </c>
      <c r="DQ8" s="71">
        <v>111</v>
      </c>
      <c r="DR8" s="71">
        <v>112</v>
      </c>
      <c r="DS8" s="71">
        <v>113</v>
      </c>
      <c r="DT8" s="71">
        <v>114</v>
      </c>
      <c r="DU8" s="71">
        <v>115</v>
      </c>
      <c r="DV8" s="71">
        <v>116</v>
      </c>
      <c r="DW8" s="71">
        <v>117</v>
      </c>
      <c r="DX8" s="71">
        <v>118</v>
      </c>
      <c r="DY8" s="71">
        <v>119</v>
      </c>
      <c r="DZ8" s="71">
        <v>120</v>
      </c>
      <c r="EA8" s="71">
        <v>121</v>
      </c>
      <c r="EB8" s="71">
        <v>122</v>
      </c>
      <c r="EC8" s="71">
        <v>123</v>
      </c>
      <c r="ED8" s="71">
        <v>124</v>
      </c>
      <c r="EE8" s="71">
        <v>125</v>
      </c>
      <c r="EF8" s="71">
        <v>126</v>
      </c>
      <c r="EG8" s="71">
        <v>127</v>
      </c>
      <c r="EH8" s="71">
        <v>128</v>
      </c>
      <c r="EI8" s="71">
        <v>129</v>
      </c>
      <c r="EJ8" s="71">
        <v>130</v>
      </c>
      <c r="EK8" s="71">
        <v>131</v>
      </c>
      <c r="EL8" s="71">
        <v>132</v>
      </c>
      <c r="EM8" s="71">
        <v>133</v>
      </c>
      <c r="EN8" s="71">
        <v>134</v>
      </c>
      <c r="EO8" s="71">
        <v>135</v>
      </c>
      <c r="EP8" s="71">
        <v>136</v>
      </c>
      <c r="EQ8" s="71">
        <v>137</v>
      </c>
      <c r="ER8" s="71">
        <v>138</v>
      </c>
      <c r="ES8" s="71">
        <v>139</v>
      </c>
      <c r="ET8" s="71">
        <v>140</v>
      </c>
      <c r="EU8" s="71">
        <v>141</v>
      </c>
      <c r="EV8" s="71">
        <v>142</v>
      </c>
      <c r="EW8" s="71">
        <v>143</v>
      </c>
      <c r="EX8" s="71">
        <v>144</v>
      </c>
      <c r="EY8" s="71">
        <v>145</v>
      </c>
      <c r="EZ8" s="71">
        <v>146</v>
      </c>
      <c r="FA8" s="71">
        <v>147</v>
      </c>
      <c r="FB8" s="71">
        <v>148</v>
      </c>
      <c r="FC8" s="71">
        <v>149</v>
      </c>
      <c r="FD8" s="71">
        <v>150</v>
      </c>
      <c r="FE8" s="71">
        <v>151</v>
      </c>
      <c r="FF8" s="71">
        <v>152</v>
      </c>
      <c r="FG8" s="71">
        <v>153</v>
      </c>
      <c r="FH8" s="71">
        <v>154</v>
      </c>
      <c r="FI8" s="71">
        <v>155</v>
      </c>
      <c r="FJ8" s="71">
        <v>156</v>
      </c>
      <c r="FK8" s="71">
        <v>157</v>
      </c>
      <c r="FL8" s="71">
        <v>158</v>
      </c>
      <c r="FM8" s="71">
        <v>159</v>
      </c>
      <c r="FN8" s="71">
        <v>160</v>
      </c>
      <c r="FO8" s="71">
        <v>161</v>
      </c>
      <c r="FP8" s="71">
        <v>162</v>
      </c>
      <c r="FQ8" s="71">
        <v>163</v>
      </c>
      <c r="FR8" s="71">
        <v>164</v>
      </c>
      <c r="FS8" s="71">
        <v>165</v>
      </c>
      <c r="FT8" s="71">
        <v>166</v>
      </c>
      <c r="FU8" s="71">
        <v>167</v>
      </c>
      <c r="FV8" s="71">
        <v>168</v>
      </c>
      <c r="FW8" s="71">
        <v>169</v>
      </c>
      <c r="FX8" s="71">
        <v>170</v>
      </c>
      <c r="FY8" s="71">
        <v>171</v>
      </c>
      <c r="FZ8" s="71">
        <v>172</v>
      </c>
      <c r="GA8" s="71">
        <v>173</v>
      </c>
      <c r="GB8" s="71">
        <v>174</v>
      </c>
      <c r="GC8" s="71">
        <v>175</v>
      </c>
      <c r="GD8" s="71">
        <v>176</v>
      </c>
      <c r="GE8" s="71">
        <v>177</v>
      </c>
      <c r="GF8" s="71">
        <v>178</v>
      </c>
      <c r="GG8" s="71">
        <v>179</v>
      </c>
      <c r="GH8" s="71">
        <v>180</v>
      </c>
      <c r="GI8" s="71">
        <v>181</v>
      </c>
      <c r="GJ8" s="71">
        <v>182</v>
      </c>
      <c r="GK8" s="71">
        <v>183</v>
      </c>
      <c r="GL8" s="71">
        <v>184</v>
      </c>
      <c r="GM8" s="71">
        <v>185</v>
      </c>
      <c r="GN8" s="71">
        <v>186</v>
      </c>
      <c r="GO8" s="71">
        <v>187</v>
      </c>
      <c r="GP8" s="71">
        <v>188</v>
      </c>
      <c r="GQ8" s="71">
        <v>189</v>
      </c>
      <c r="GR8" s="71">
        <v>190</v>
      </c>
      <c r="GS8" s="71">
        <v>191</v>
      </c>
      <c r="GT8" s="71">
        <v>192</v>
      </c>
      <c r="GU8" s="71">
        <v>193</v>
      </c>
      <c r="GV8" s="71">
        <v>194</v>
      </c>
      <c r="GW8" s="71">
        <v>195</v>
      </c>
      <c r="GX8" s="71">
        <v>196</v>
      </c>
      <c r="GY8" s="71">
        <v>197</v>
      </c>
      <c r="GZ8" s="71">
        <v>198</v>
      </c>
      <c r="HA8" s="71">
        <v>199</v>
      </c>
      <c r="HB8" s="72">
        <v>200</v>
      </c>
    </row>
    <row r="9" spans="1:506">
      <c r="A9" s="66"/>
      <c r="B9" s="82" t="s">
        <v>75</v>
      </c>
      <c r="C9" s="85" t="s">
        <v>77</v>
      </c>
      <c r="D9" s="85" t="s">
        <v>76</v>
      </c>
      <c r="E9" s="85"/>
      <c r="F9" s="85"/>
      <c r="G9" s="85"/>
      <c r="H9" s="155"/>
      <c r="I9" s="155"/>
      <c r="J9" s="86"/>
      <c r="K9" s="61">
        <v>1</v>
      </c>
      <c r="L9" s="62">
        <v>1</v>
      </c>
      <c r="M9" s="62">
        <v>2</v>
      </c>
      <c r="N9" s="62">
        <v>1</v>
      </c>
      <c r="O9" s="62">
        <v>2</v>
      </c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3"/>
    </row>
    <row r="10" spans="1:506" ht="22.5" customHeight="1">
      <c r="A10" s="59"/>
      <c r="B10" s="83"/>
      <c r="C10" s="87"/>
      <c r="D10" s="87"/>
      <c r="E10" s="87"/>
      <c r="F10" s="87"/>
      <c r="G10" s="87"/>
      <c r="H10" s="156"/>
      <c r="I10" s="156"/>
      <c r="J10" s="88"/>
      <c r="K10" s="57"/>
      <c r="L10" s="57"/>
      <c r="M10" s="57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9"/>
      <c r="HC10" s="1" t="s">
        <v>74</v>
      </c>
      <c r="HD10" s="1" t="s">
        <v>74</v>
      </c>
      <c r="HE10" s="1" t="s">
        <v>74</v>
      </c>
      <c r="HF10" s="1" t="s">
        <v>74</v>
      </c>
      <c r="HG10" s="1" t="s">
        <v>74</v>
      </c>
      <c r="HH10" s="1" t="s">
        <v>74</v>
      </c>
      <c r="HI10" s="1" t="s">
        <v>74</v>
      </c>
      <c r="HJ10" s="1" t="s">
        <v>74</v>
      </c>
      <c r="HK10" s="1" t="s">
        <v>74</v>
      </c>
      <c r="HL10" s="1" t="s">
        <v>74</v>
      </c>
      <c r="HM10" s="1" t="s">
        <v>74</v>
      </c>
      <c r="HN10" s="1" t="s">
        <v>74</v>
      </c>
      <c r="HO10" s="1" t="s">
        <v>74</v>
      </c>
      <c r="HP10" s="1" t="s">
        <v>74</v>
      </c>
      <c r="HQ10" s="1" t="s">
        <v>74</v>
      </c>
      <c r="HR10" s="1" t="s">
        <v>74</v>
      </c>
      <c r="HS10" s="1" t="s">
        <v>74</v>
      </c>
      <c r="HT10" s="1" t="s">
        <v>74</v>
      </c>
      <c r="HU10" s="1" t="s">
        <v>74</v>
      </c>
      <c r="HV10" s="1" t="s">
        <v>74</v>
      </c>
      <c r="HW10" s="1" t="s">
        <v>74</v>
      </c>
      <c r="HX10" s="1" t="s">
        <v>74</v>
      </c>
      <c r="HY10" s="1" t="s">
        <v>74</v>
      </c>
      <c r="HZ10" s="1" t="s">
        <v>74</v>
      </c>
      <c r="IA10" s="1" t="s">
        <v>74</v>
      </c>
      <c r="IB10" s="1" t="s">
        <v>74</v>
      </c>
      <c r="IC10" s="1" t="s">
        <v>74</v>
      </c>
      <c r="ID10" s="1" t="s">
        <v>74</v>
      </c>
      <c r="IE10" s="1" t="s">
        <v>74</v>
      </c>
      <c r="IF10" s="1" t="s">
        <v>74</v>
      </c>
      <c r="IG10" s="1" t="s">
        <v>74</v>
      </c>
      <c r="IH10" s="1" t="s">
        <v>74</v>
      </c>
      <c r="II10" s="1" t="s">
        <v>74</v>
      </c>
      <c r="IJ10" s="1" t="s">
        <v>74</v>
      </c>
      <c r="IK10" s="1" t="s">
        <v>74</v>
      </c>
      <c r="IL10" s="1" t="s">
        <v>74</v>
      </c>
      <c r="IM10" s="1" t="s">
        <v>74</v>
      </c>
      <c r="IN10" s="1" t="s">
        <v>74</v>
      </c>
      <c r="IO10" s="1" t="s">
        <v>74</v>
      </c>
      <c r="IP10" s="1" t="s">
        <v>74</v>
      </c>
      <c r="IQ10" s="1" t="s">
        <v>74</v>
      </c>
      <c r="IR10" s="1" t="s">
        <v>74</v>
      </c>
      <c r="IS10" s="1" t="s">
        <v>74</v>
      </c>
      <c r="IT10" s="1" t="s">
        <v>74</v>
      </c>
      <c r="IU10" s="1" t="s">
        <v>74</v>
      </c>
      <c r="IV10" s="1" t="s">
        <v>74</v>
      </c>
      <c r="IW10" s="1" t="s">
        <v>74</v>
      </c>
      <c r="IX10" s="1" t="s">
        <v>74</v>
      </c>
      <c r="IY10" s="1" t="s">
        <v>74</v>
      </c>
      <c r="IZ10" s="1" t="s">
        <v>74</v>
      </c>
      <c r="JA10" s="1" t="s">
        <v>74</v>
      </c>
      <c r="JB10" s="1" t="s">
        <v>74</v>
      </c>
      <c r="JC10" s="1" t="s">
        <v>74</v>
      </c>
      <c r="JD10" s="1" t="s">
        <v>74</v>
      </c>
      <c r="JE10" s="1" t="s">
        <v>74</v>
      </c>
      <c r="JF10" s="1" t="s">
        <v>74</v>
      </c>
      <c r="JG10" s="1" t="s">
        <v>74</v>
      </c>
      <c r="JH10" s="1" t="s">
        <v>74</v>
      </c>
      <c r="JI10" s="1" t="s">
        <v>74</v>
      </c>
      <c r="JJ10" s="1" t="s">
        <v>74</v>
      </c>
      <c r="JK10" s="1" t="s">
        <v>74</v>
      </c>
      <c r="JL10" s="1" t="s">
        <v>74</v>
      </c>
      <c r="JM10" s="1" t="s">
        <v>74</v>
      </c>
      <c r="JN10" s="1" t="s">
        <v>74</v>
      </c>
      <c r="JO10" s="1" t="s">
        <v>74</v>
      </c>
      <c r="JP10" s="1" t="s">
        <v>74</v>
      </c>
      <c r="JQ10" s="1" t="s">
        <v>74</v>
      </c>
      <c r="JR10" s="1" t="s">
        <v>74</v>
      </c>
      <c r="JS10" s="1" t="s">
        <v>74</v>
      </c>
      <c r="JT10" s="1" t="s">
        <v>74</v>
      </c>
      <c r="JU10" s="1" t="s">
        <v>74</v>
      </c>
      <c r="JV10" s="1" t="s">
        <v>74</v>
      </c>
      <c r="JW10" s="1" t="s">
        <v>74</v>
      </c>
      <c r="JX10" s="1" t="s">
        <v>74</v>
      </c>
      <c r="JY10" s="1" t="s">
        <v>74</v>
      </c>
      <c r="JZ10" s="1" t="s">
        <v>74</v>
      </c>
      <c r="KA10" s="1" t="s">
        <v>74</v>
      </c>
      <c r="KB10" s="1" t="s">
        <v>74</v>
      </c>
      <c r="KC10" s="1" t="s">
        <v>74</v>
      </c>
      <c r="KD10" s="1" t="s">
        <v>74</v>
      </c>
      <c r="KE10" s="1" t="s">
        <v>74</v>
      </c>
      <c r="KF10" s="1" t="s">
        <v>74</v>
      </c>
      <c r="KG10" s="1" t="s">
        <v>74</v>
      </c>
      <c r="KH10" s="1" t="s">
        <v>74</v>
      </c>
      <c r="KI10" s="1" t="s">
        <v>74</v>
      </c>
      <c r="KJ10" s="1" t="s">
        <v>74</v>
      </c>
      <c r="KK10" s="1" t="s">
        <v>74</v>
      </c>
      <c r="KL10" s="1" t="s">
        <v>74</v>
      </c>
      <c r="KM10" s="1" t="s">
        <v>74</v>
      </c>
      <c r="KN10" s="1" t="s">
        <v>74</v>
      </c>
      <c r="KO10" s="1" t="s">
        <v>74</v>
      </c>
      <c r="KP10" s="1" t="s">
        <v>74</v>
      </c>
      <c r="KQ10" s="1" t="s">
        <v>74</v>
      </c>
      <c r="KR10" s="1" t="s">
        <v>74</v>
      </c>
      <c r="KS10" s="1" t="s">
        <v>74</v>
      </c>
      <c r="KT10" s="1" t="s">
        <v>74</v>
      </c>
      <c r="KU10" s="1" t="s">
        <v>74</v>
      </c>
      <c r="KV10" s="1" t="s">
        <v>74</v>
      </c>
      <c r="KW10" s="1" t="s">
        <v>74</v>
      </c>
      <c r="KX10" s="1" t="s">
        <v>74</v>
      </c>
      <c r="KY10" s="1" t="s">
        <v>74</v>
      </c>
      <c r="KZ10" s="1" t="s">
        <v>74</v>
      </c>
      <c r="LA10" s="1" t="s">
        <v>74</v>
      </c>
      <c r="LB10" s="1" t="s">
        <v>74</v>
      </c>
      <c r="LC10" s="1" t="s">
        <v>74</v>
      </c>
      <c r="LD10" s="1" t="s">
        <v>74</v>
      </c>
      <c r="LE10" s="1" t="s">
        <v>74</v>
      </c>
      <c r="LF10" s="1" t="s">
        <v>74</v>
      </c>
      <c r="LG10" s="1" t="s">
        <v>74</v>
      </c>
      <c r="LH10" s="1" t="s">
        <v>74</v>
      </c>
      <c r="LI10" s="1" t="s">
        <v>74</v>
      </c>
      <c r="LJ10" s="1" t="s">
        <v>74</v>
      </c>
      <c r="LK10" s="1" t="s">
        <v>74</v>
      </c>
      <c r="LL10" s="1" t="s">
        <v>74</v>
      </c>
      <c r="LM10" s="1" t="s">
        <v>74</v>
      </c>
      <c r="LN10" s="1" t="s">
        <v>74</v>
      </c>
      <c r="LO10" s="1" t="s">
        <v>74</v>
      </c>
      <c r="LP10" s="1" t="s">
        <v>74</v>
      </c>
      <c r="LQ10" s="1" t="s">
        <v>74</v>
      </c>
      <c r="LR10" s="1" t="s">
        <v>74</v>
      </c>
      <c r="LS10" s="1" t="s">
        <v>74</v>
      </c>
      <c r="LT10" s="1" t="s">
        <v>74</v>
      </c>
      <c r="LU10" s="1" t="s">
        <v>74</v>
      </c>
      <c r="LV10" s="1" t="s">
        <v>74</v>
      </c>
      <c r="LW10" s="1" t="s">
        <v>74</v>
      </c>
      <c r="LX10" s="1" t="s">
        <v>74</v>
      </c>
      <c r="LY10" s="1" t="s">
        <v>74</v>
      </c>
      <c r="LZ10" s="1" t="s">
        <v>74</v>
      </c>
      <c r="MA10" s="1" t="s">
        <v>74</v>
      </c>
      <c r="MB10" s="1" t="s">
        <v>74</v>
      </c>
      <c r="MC10" s="1" t="s">
        <v>74</v>
      </c>
      <c r="MD10" s="1" t="s">
        <v>74</v>
      </c>
      <c r="ME10" s="1" t="s">
        <v>74</v>
      </c>
      <c r="MF10" s="1" t="s">
        <v>74</v>
      </c>
      <c r="MG10" s="1" t="s">
        <v>74</v>
      </c>
      <c r="MH10" s="1" t="s">
        <v>74</v>
      </c>
      <c r="MI10" s="1" t="s">
        <v>74</v>
      </c>
      <c r="MJ10" s="1" t="s">
        <v>74</v>
      </c>
      <c r="MK10" s="1" t="s">
        <v>74</v>
      </c>
      <c r="ML10" s="1" t="s">
        <v>74</v>
      </c>
      <c r="MM10" s="1" t="s">
        <v>74</v>
      </c>
      <c r="MN10" s="1" t="s">
        <v>74</v>
      </c>
      <c r="MO10" s="1" t="s">
        <v>74</v>
      </c>
      <c r="MP10" s="1" t="s">
        <v>74</v>
      </c>
      <c r="MQ10" s="1" t="s">
        <v>74</v>
      </c>
      <c r="MR10" s="1" t="s">
        <v>74</v>
      </c>
      <c r="MS10" s="1" t="s">
        <v>74</v>
      </c>
      <c r="MT10" s="1" t="s">
        <v>74</v>
      </c>
      <c r="MU10" s="1" t="s">
        <v>74</v>
      </c>
      <c r="MV10" s="1" t="s">
        <v>74</v>
      </c>
      <c r="MW10" s="1" t="s">
        <v>74</v>
      </c>
      <c r="MX10" s="1" t="s">
        <v>74</v>
      </c>
      <c r="MY10" s="1" t="s">
        <v>74</v>
      </c>
      <c r="MZ10" s="1" t="s">
        <v>74</v>
      </c>
      <c r="NA10" s="1" t="s">
        <v>74</v>
      </c>
      <c r="NB10" s="1" t="s">
        <v>74</v>
      </c>
      <c r="NC10" s="1" t="s">
        <v>74</v>
      </c>
      <c r="ND10" s="1" t="s">
        <v>74</v>
      </c>
      <c r="NE10" s="1" t="s">
        <v>74</v>
      </c>
      <c r="NF10" s="1" t="s">
        <v>74</v>
      </c>
      <c r="NG10" s="1" t="s">
        <v>74</v>
      </c>
      <c r="NH10" s="1" t="s">
        <v>74</v>
      </c>
      <c r="NI10" s="1" t="s">
        <v>74</v>
      </c>
      <c r="NJ10" s="1" t="s">
        <v>74</v>
      </c>
      <c r="NK10" s="1" t="s">
        <v>74</v>
      </c>
      <c r="NL10" s="1" t="s">
        <v>74</v>
      </c>
      <c r="NM10" s="1" t="s">
        <v>74</v>
      </c>
      <c r="NN10" s="1" t="s">
        <v>74</v>
      </c>
      <c r="NO10" s="1" t="s">
        <v>74</v>
      </c>
      <c r="NP10" s="1" t="s">
        <v>74</v>
      </c>
      <c r="NQ10" s="1" t="s">
        <v>74</v>
      </c>
      <c r="NR10" s="1" t="s">
        <v>74</v>
      </c>
      <c r="NS10" s="1" t="s">
        <v>74</v>
      </c>
      <c r="NT10" s="1" t="s">
        <v>74</v>
      </c>
      <c r="NU10" s="1" t="s">
        <v>74</v>
      </c>
      <c r="NV10" s="1" t="s">
        <v>74</v>
      </c>
      <c r="NW10" s="1" t="s">
        <v>74</v>
      </c>
      <c r="NX10" s="1" t="s">
        <v>74</v>
      </c>
      <c r="NY10" s="1" t="s">
        <v>74</v>
      </c>
      <c r="NZ10" s="1" t="s">
        <v>74</v>
      </c>
      <c r="OA10" s="1" t="s">
        <v>74</v>
      </c>
      <c r="OB10" s="1" t="s">
        <v>74</v>
      </c>
      <c r="OC10" s="1" t="s">
        <v>74</v>
      </c>
      <c r="OD10" s="1" t="s">
        <v>74</v>
      </c>
      <c r="OE10" s="1" t="s">
        <v>74</v>
      </c>
      <c r="OF10" s="1" t="s">
        <v>74</v>
      </c>
      <c r="OG10" s="1" t="s">
        <v>74</v>
      </c>
      <c r="OH10" s="1" t="s">
        <v>74</v>
      </c>
      <c r="OI10" s="1" t="s">
        <v>74</v>
      </c>
      <c r="OJ10" s="1" t="s">
        <v>74</v>
      </c>
      <c r="OK10" s="1" t="s">
        <v>74</v>
      </c>
      <c r="OL10" s="1" t="s">
        <v>74</v>
      </c>
      <c r="OM10" s="1" t="s">
        <v>74</v>
      </c>
      <c r="ON10" s="1" t="s">
        <v>74</v>
      </c>
      <c r="OO10" s="1" t="s">
        <v>74</v>
      </c>
      <c r="OP10" s="1" t="s">
        <v>74</v>
      </c>
      <c r="OQ10" s="1" t="s">
        <v>74</v>
      </c>
      <c r="OR10" s="1" t="s">
        <v>74</v>
      </c>
      <c r="OS10" s="1" t="s">
        <v>74</v>
      </c>
      <c r="OT10" s="1" t="s">
        <v>74</v>
      </c>
      <c r="OU10" s="1" t="s">
        <v>74</v>
      </c>
      <c r="OV10" s="1" t="s">
        <v>74</v>
      </c>
      <c r="OW10" s="1" t="s">
        <v>74</v>
      </c>
      <c r="OX10" s="1" t="s">
        <v>74</v>
      </c>
      <c r="OY10" s="1" t="s">
        <v>74</v>
      </c>
      <c r="OZ10" s="1" t="s">
        <v>74</v>
      </c>
      <c r="PA10" s="1" t="s">
        <v>74</v>
      </c>
      <c r="PB10" s="1" t="s">
        <v>74</v>
      </c>
      <c r="PC10" s="1" t="s">
        <v>74</v>
      </c>
      <c r="PD10" s="1" t="s">
        <v>74</v>
      </c>
      <c r="PE10" s="1" t="s">
        <v>74</v>
      </c>
      <c r="PF10" s="1" t="s">
        <v>74</v>
      </c>
      <c r="PG10" s="1" t="s">
        <v>74</v>
      </c>
      <c r="PH10" s="1" t="s">
        <v>74</v>
      </c>
      <c r="PI10" s="1" t="s">
        <v>74</v>
      </c>
      <c r="PJ10" s="1" t="s">
        <v>74</v>
      </c>
      <c r="PK10" s="1" t="s">
        <v>74</v>
      </c>
      <c r="PL10" s="1" t="s">
        <v>74</v>
      </c>
      <c r="PM10" s="1" t="s">
        <v>74</v>
      </c>
      <c r="PN10" s="1" t="s">
        <v>74</v>
      </c>
      <c r="PO10" s="1" t="s">
        <v>74</v>
      </c>
      <c r="PP10" s="1" t="s">
        <v>74</v>
      </c>
      <c r="PQ10" s="1" t="s">
        <v>74</v>
      </c>
      <c r="PR10" s="1" t="s">
        <v>74</v>
      </c>
      <c r="PS10" s="1" t="s">
        <v>74</v>
      </c>
      <c r="PT10" s="1" t="s">
        <v>74</v>
      </c>
      <c r="PU10" s="1" t="s">
        <v>74</v>
      </c>
      <c r="PV10" s="1" t="s">
        <v>74</v>
      </c>
      <c r="PW10" s="1" t="s">
        <v>74</v>
      </c>
      <c r="PX10" s="1" t="s">
        <v>74</v>
      </c>
      <c r="PY10" s="1" t="s">
        <v>74</v>
      </c>
      <c r="PZ10" s="1" t="s">
        <v>74</v>
      </c>
      <c r="QA10" s="1" t="s">
        <v>74</v>
      </c>
      <c r="QB10" s="1" t="s">
        <v>74</v>
      </c>
      <c r="QC10" s="1" t="s">
        <v>74</v>
      </c>
      <c r="QD10" s="1" t="s">
        <v>74</v>
      </c>
      <c r="QE10" s="1" t="s">
        <v>74</v>
      </c>
      <c r="QF10" s="1" t="s">
        <v>74</v>
      </c>
      <c r="QG10" s="1" t="s">
        <v>74</v>
      </c>
      <c r="QH10" s="1" t="s">
        <v>74</v>
      </c>
      <c r="QI10" s="1" t="s">
        <v>74</v>
      </c>
      <c r="QJ10" s="1" t="s">
        <v>74</v>
      </c>
      <c r="QK10" s="1" t="s">
        <v>74</v>
      </c>
      <c r="QL10" s="1" t="s">
        <v>74</v>
      </c>
      <c r="QM10" s="1" t="s">
        <v>74</v>
      </c>
      <c r="QN10" s="1" t="s">
        <v>74</v>
      </c>
      <c r="QO10" s="1" t="s">
        <v>74</v>
      </c>
      <c r="QP10" s="1" t="s">
        <v>74</v>
      </c>
      <c r="QQ10" s="1" t="s">
        <v>74</v>
      </c>
      <c r="QR10" s="1" t="s">
        <v>74</v>
      </c>
      <c r="QS10" s="1" t="s">
        <v>74</v>
      </c>
      <c r="QT10" s="1" t="s">
        <v>74</v>
      </c>
      <c r="QU10" s="1" t="s">
        <v>74</v>
      </c>
      <c r="QV10" s="1" t="s">
        <v>74</v>
      </c>
      <c r="QW10" s="1" t="s">
        <v>74</v>
      </c>
      <c r="QX10" s="1" t="s">
        <v>74</v>
      </c>
      <c r="QY10" s="1" t="s">
        <v>74</v>
      </c>
      <c r="QZ10" s="1" t="s">
        <v>74</v>
      </c>
      <c r="RA10" s="1" t="s">
        <v>74</v>
      </c>
      <c r="RB10" s="1" t="s">
        <v>74</v>
      </c>
      <c r="RC10" s="1" t="s">
        <v>74</v>
      </c>
      <c r="RD10" s="1" t="s">
        <v>74</v>
      </c>
      <c r="RE10" s="1" t="s">
        <v>74</v>
      </c>
      <c r="RF10" s="1" t="s">
        <v>74</v>
      </c>
      <c r="RG10" s="1" t="s">
        <v>74</v>
      </c>
      <c r="RH10" s="1" t="s">
        <v>74</v>
      </c>
      <c r="RI10" s="1" t="s">
        <v>74</v>
      </c>
      <c r="RJ10" s="1" t="s">
        <v>74</v>
      </c>
      <c r="RK10" s="1" t="s">
        <v>74</v>
      </c>
      <c r="RL10" s="1" t="s">
        <v>74</v>
      </c>
      <c r="RM10" s="1" t="s">
        <v>74</v>
      </c>
      <c r="RN10" s="1" t="s">
        <v>74</v>
      </c>
      <c r="RO10" s="1" t="s">
        <v>74</v>
      </c>
      <c r="RP10" s="1" t="s">
        <v>74</v>
      </c>
      <c r="RQ10" s="1" t="s">
        <v>74</v>
      </c>
      <c r="RR10" s="1" t="s">
        <v>74</v>
      </c>
      <c r="RS10" s="1" t="s">
        <v>74</v>
      </c>
      <c r="RT10" s="1" t="s">
        <v>74</v>
      </c>
      <c r="RU10" s="1" t="s">
        <v>74</v>
      </c>
      <c r="RV10" s="1" t="s">
        <v>74</v>
      </c>
      <c r="RW10" s="1" t="s">
        <v>74</v>
      </c>
      <c r="RX10" s="1" t="s">
        <v>74</v>
      </c>
      <c r="RY10" s="1" t="s">
        <v>74</v>
      </c>
      <c r="RZ10" s="1" t="s">
        <v>74</v>
      </c>
      <c r="SA10" s="1" t="s">
        <v>74</v>
      </c>
      <c r="SB10" s="1" t="s">
        <v>74</v>
      </c>
      <c r="SC10" s="1" t="s">
        <v>74</v>
      </c>
      <c r="SD10" s="1" t="s">
        <v>74</v>
      </c>
      <c r="SE10" s="1" t="s">
        <v>74</v>
      </c>
      <c r="SF10" s="1" t="s">
        <v>74</v>
      </c>
      <c r="SG10" s="1" t="s">
        <v>74</v>
      </c>
      <c r="SH10" s="1" t="s">
        <v>74</v>
      </c>
      <c r="SI10" s="1" t="s">
        <v>74</v>
      </c>
      <c r="SJ10" s="1" t="s">
        <v>74</v>
      </c>
      <c r="SK10" s="1" t="s">
        <v>74</v>
      </c>
      <c r="SL10" s="1" t="s">
        <v>74</v>
      </c>
    </row>
    <row r="11" spans="1:506" ht="21.75" customHeight="1">
      <c r="A11" s="99"/>
      <c r="B11" s="83"/>
      <c r="C11" s="87"/>
      <c r="D11" s="87"/>
      <c r="E11" s="87"/>
      <c r="F11" s="87"/>
      <c r="G11" s="87"/>
      <c r="H11" s="156"/>
      <c r="I11" s="156"/>
      <c r="J11" s="88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48"/>
      <c r="BM11" s="53"/>
      <c r="BN11" s="48"/>
      <c r="BO11" s="53"/>
      <c r="BP11" s="48"/>
      <c r="BQ11" s="53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9"/>
      <c r="HC11" s="1" t="s">
        <v>74</v>
      </c>
      <c r="HD11" s="1" t="s">
        <v>74</v>
      </c>
      <c r="HE11" s="1" t="s">
        <v>74</v>
      </c>
      <c r="HF11" s="1" t="s">
        <v>74</v>
      </c>
      <c r="HG11" s="1" t="s">
        <v>74</v>
      </c>
      <c r="HH11" s="1" t="s">
        <v>74</v>
      </c>
      <c r="HI11" s="1" t="s">
        <v>74</v>
      </c>
      <c r="HJ11" s="1" t="s">
        <v>74</v>
      </c>
      <c r="HK11" s="1" t="s">
        <v>74</v>
      </c>
      <c r="HL11" s="1" t="s">
        <v>74</v>
      </c>
      <c r="HM11" s="1" t="s">
        <v>74</v>
      </c>
      <c r="HN11" s="1" t="s">
        <v>74</v>
      </c>
      <c r="HO11" s="1" t="s">
        <v>74</v>
      </c>
      <c r="HP11" s="1" t="s">
        <v>74</v>
      </c>
      <c r="HQ11" s="1" t="s">
        <v>74</v>
      </c>
      <c r="HR11" s="1" t="s">
        <v>74</v>
      </c>
      <c r="HS11" s="1" t="s">
        <v>74</v>
      </c>
      <c r="HT11" s="1" t="s">
        <v>74</v>
      </c>
      <c r="HU11" s="1" t="s">
        <v>74</v>
      </c>
      <c r="HV11" s="1" t="s">
        <v>74</v>
      </c>
      <c r="HW11" s="1" t="s">
        <v>74</v>
      </c>
      <c r="HX11" s="1" t="s">
        <v>74</v>
      </c>
      <c r="HY11" s="1" t="s">
        <v>74</v>
      </c>
      <c r="HZ11" s="1" t="s">
        <v>74</v>
      </c>
      <c r="IA11" s="1" t="s">
        <v>74</v>
      </c>
      <c r="IB11" s="1" t="s">
        <v>74</v>
      </c>
      <c r="IC11" s="1" t="s">
        <v>74</v>
      </c>
      <c r="ID11" s="1" t="s">
        <v>74</v>
      </c>
      <c r="IE11" s="1" t="s">
        <v>74</v>
      </c>
      <c r="IF11" s="1" t="s">
        <v>74</v>
      </c>
      <c r="IG11" s="1" t="s">
        <v>74</v>
      </c>
      <c r="IH11" s="1" t="s">
        <v>74</v>
      </c>
      <c r="II11" s="1" t="s">
        <v>74</v>
      </c>
      <c r="IJ11" s="1" t="s">
        <v>74</v>
      </c>
      <c r="IK11" s="1" t="s">
        <v>74</v>
      </c>
      <c r="IL11" s="1" t="s">
        <v>74</v>
      </c>
      <c r="IM11" s="1" t="s">
        <v>74</v>
      </c>
      <c r="IN11" s="1" t="s">
        <v>74</v>
      </c>
      <c r="IO11" s="1" t="s">
        <v>74</v>
      </c>
      <c r="IP11" s="1" t="s">
        <v>74</v>
      </c>
      <c r="IQ11" s="1" t="s">
        <v>74</v>
      </c>
      <c r="IR11" s="1" t="s">
        <v>74</v>
      </c>
      <c r="IS11" s="1" t="s">
        <v>74</v>
      </c>
      <c r="IT11" s="1" t="s">
        <v>74</v>
      </c>
      <c r="IU11" s="1" t="s">
        <v>74</v>
      </c>
      <c r="IV11" s="1" t="s">
        <v>74</v>
      </c>
      <c r="IW11" s="1" t="s">
        <v>74</v>
      </c>
      <c r="IX11" s="1" t="s">
        <v>74</v>
      </c>
      <c r="IY11" s="1" t="s">
        <v>74</v>
      </c>
      <c r="IZ11" s="1" t="s">
        <v>74</v>
      </c>
      <c r="JA11" s="1" t="s">
        <v>74</v>
      </c>
      <c r="JB11" s="1" t="s">
        <v>74</v>
      </c>
      <c r="JC11" s="1" t="s">
        <v>74</v>
      </c>
      <c r="JD11" s="1" t="s">
        <v>74</v>
      </c>
      <c r="JE11" s="1" t="s">
        <v>74</v>
      </c>
      <c r="JF11" s="1" t="s">
        <v>74</v>
      </c>
      <c r="JG11" s="1" t="s">
        <v>74</v>
      </c>
      <c r="JH11" s="1" t="s">
        <v>74</v>
      </c>
      <c r="JI11" s="1" t="s">
        <v>74</v>
      </c>
      <c r="JJ11" s="1" t="s">
        <v>74</v>
      </c>
      <c r="JK11" s="1" t="s">
        <v>74</v>
      </c>
      <c r="JL11" s="1" t="s">
        <v>74</v>
      </c>
      <c r="JM11" s="1" t="s">
        <v>74</v>
      </c>
      <c r="JN11" s="1" t="s">
        <v>74</v>
      </c>
      <c r="JO11" s="1" t="s">
        <v>74</v>
      </c>
      <c r="JP11" s="1" t="s">
        <v>74</v>
      </c>
      <c r="JQ11" s="1" t="s">
        <v>74</v>
      </c>
      <c r="JR11" s="1" t="s">
        <v>74</v>
      </c>
      <c r="JS11" s="1" t="s">
        <v>74</v>
      </c>
      <c r="JT11" s="1" t="s">
        <v>74</v>
      </c>
      <c r="JU11" s="1" t="s">
        <v>74</v>
      </c>
      <c r="JV11" s="1" t="s">
        <v>74</v>
      </c>
      <c r="JW11" s="1" t="s">
        <v>74</v>
      </c>
      <c r="JX11" s="1" t="s">
        <v>74</v>
      </c>
      <c r="JY11" s="1" t="s">
        <v>74</v>
      </c>
      <c r="JZ11" s="1" t="s">
        <v>74</v>
      </c>
      <c r="KA11" s="1" t="s">
        <v>74</v>
      </c>
      <c r="KB11" s="1" t="s">
        <v>74</v>
      </c>
      <c r="KC11" s="1" t="s">
        <v>74</v>
      </c>
      <c r="KD11" s="1" t="s">
        <v>74</v>
      </c>
      <c r="KE11" s="1" t="s">
        <v>74</v>
      </c>
      <c r="KF11" s="1" t="s">
        <v>74</v>
      </c>
      <c r="KG11" s="1" t="s">
        <v>74</v>
      </c>
      <c r="KH11" s="1" t="s">
        <v>74</v>
      </c>
      <c r="KI11" s="1" t="s">
        <v>74</v>
      </c>
      <c r="KJ11" s="1" t="s">
        <v>74</v>
      </c>
      <c r="KK11" s="1" t="s">
        <v>74</v>
      </c>
      <c r="KL11" s="1" t="s">
        <v>74</v>
      </c>
      <c r="KM11" s="1" t="s">
        <v>74</v>
      </c>
      <c r="KN11" s="1" t="s">
        <v>74</v>
      </c>
      <c r="KO11" s="1" t="s">
        <v>74</v>
      </c>
      <c r="KP11" s="1" t="s">
        <v>74</v>
      </c>
      <c r="KQ11" s="1" t="s">
        <v>74</v>
      </c>
      <c r="KR11" s="1" t="s">
        <v>74</v>
      </c>
      <c r="KS11" s="1" t="s">
        <v>74</v>
      </c>
      <c r="KT11" s="1" t="s">
        <v>74</v>
      </c>
      <c r="KU11" s="1" t="s">
        <v>74</v>
      </c>
      <c r="KV11" s="1" t="s">
        <v>74</v>
      </c>
      <c r="KW11" s="1" t="s">
        <v>74</v>
      </c>
      <c r="KX11" s="1" t="s">
        <v>74</v>
      </c>
      <c r="KY11" s="1" t="s">
        <v>74</v>
      </c>
      <c r="KZ11" s="1" t="s">
        <v>74</v>
      </c>
      <c r="LA11" s="1" t="s">
        <v>74</v>
      </c>
      <c r="LB11" s="1" t="s">
        <v>74</v>
      </c>
      <c r="LC11" s="1" t="s">
        <v>74</v>
      </c>
      <c r="LD11" s="1" t="s">
        <v>74</v>
      </c>
      <c r="LE11" s="1" t="s">
        <v>74</v>
      </c>
      <c r="LF11" s="1" t="s">
        <v>74</v>
      </c>
      <c r="LG11" s="1" t="s">
        <v>74</v>
      </c>
      <c r="LH11" s="1" t="s">
        <v>74</v>
      </c>
      <c r="LI11" s="1" t="s">
        <v>74</v>
      </c>
      <c r="LJ11" s="1" t="s">
        <v>74</v>
      </c>
      <c r="LK11" s="1" t="s">
        <v>74</v>
      </c>
      <c r="LL11" s="1" t="s">
        <v>74</v>
      </c>
      <c r="LM11" s="1" t="s">
        <v>74</v>
      </c>
      <c r="LN11" s="1" t="s">
        <v>74</v>
      </c>
      <c r="LO11" s="1" t="s">
        <v>74</v>
      </c>
      <c r="LP11" s="1" t="s">
        <v>74</v>
      </c>
      <c r="LQ11" s="1" t="s">
        <v>74</v>
      </c>
      <c r="LR11" s="1" t="s">
        <v>74</v>
      </c>
      <c r="LS11" s="1" t="s">
        <v>74</v>
      </c>
      <c r="LT11" s="1" t="s">
        <v>74</v>
      </c>
      <c r="LU11" s="1" t="s">
        <v>74</v>
      </c>
      <c r="LV11" s="1" t="s">
        <v>74</v>
      </c>
      <c r="LW11" s="1" t="s">
        <v>74</v>
      </c>
      <c r="LX11" s="1" t="s">
        <v>74</v>
      </c>
      <c r="LY11" s="1" t="s">
        <v>74</v>
      </c>
      <c r="LZ11" s="1" t="s">
        <v>74</v>
      </c>
      <c r="MA11" s="1" t="s">
        <v>74</v>
      </c>
      <c r="MB11" s="1" t="s">
        <v>74</v>
      </c>
      <c r="MC11" s="1" t="s">
        <v>74</v>
      </c>
      <c r="MD11" s="1" t="s">
        <v>74</v>
      </c>
      <c r="ME11" s="1" t="s">
        <v>74</v>
      </c>
      <c r="MF11" s="1" t="s">
        <v>74</v>
      </c>
      <c r="MG11" s="1" t="s">
        <v>74</v>
      </c>
      <c r="MH11" s="1" t="s">
        <v>74</v>
      </c>
      <c r="MI11" s="1" t="s">
        <v>74</v>
      </c>
      <c r="MJ11" s="1" t="s">
        <v>74</v>
      </c>
      <c r="MK11" s="1" t="s">
        <v>74</v>
      </c>
      <c r="ML11" s="1" t="s">
        <v>74</v>
      </c>
      <c r="MM11" s="1" t="s">
        <v>74</v>
      </c>
      <c r="MN11" s="1" t="s">
        <v>74</v>
      </c>
      <c r="MO11" s="1" t="s">
        <v>74</v>
      </c>
      <c r="MP11" s="1" t="s">
        <v>74</v>
      </c>
      <c r="MQ11" s="1" t="s">
        <v>74</v>
      </c>
      <c r="MR11" s="1" t="s">
        <v>74</v>
      </c>
      <c r="MS11" s="1" t="s">
        <v>74</v>
      </c>
      <c r="MT11" s="1" t="s">
        <v>74</v>
      </c>
      <c r="MU11" s="1" t="s">
        <v>74</v>
      </c>
      <c r="MV11" s="1" t="s">
        <v>74</v>
      </c>
      <c r="MW11" s="1" t="s">
        <v>74</v>
      </c>
      <c r="MX11" s="1" t="s">
        <v>74</v>
      </c>
      <c r="MY11" s="1" t="s">
        <v>74</v>
      </c>
      <c r="MZ11" s="1" t="s">
        <v>74</v>
      </c>
      <c r="NA11" s="1" t="s">
        <v>74</v>
      </c>
      <c r="NB11" s="1" t="s">
        <v>74</v>
      </c>
      <c r="NC11" s="1" t="s">
        <v>74</v>
      </c>
      <c r="ND11" s="1" t="s">
        <v>74</v>
      </c>
      <c r="NE11" s="1" t="s">
        <v>74</v>
      </c>
      <c r="NF11" s="1" t="s">
        <v>74</v>
      </c>
      <c r="NG11" s="1" t="s">
        <v>74</v>
      </c>
      <c r="NH11" s="1" t="s">
        <v>74</v>
      </c>
      <c r="NI11" s="1" t="s">
        <v>74</v>
      </c>
      <c r="NJ11" s="1" t="s">
        <v>74</v>
      </c>
      <c r="NK11" s="1" t="s">
        <v>74</v>
      </c>
      <c r="NL11" s="1" t="s">
        <v>74</v>
      </c>
      <c r="NM11" s="1" t="s">
        <v>74</v>
      </c>
      <c r="NN11" s="1" t="s">
        <v>74</v>
      </c>
      <c r="NO11" s="1" t="s">
        <v>74</v>
      </c>
      <c r="NP11" s="1" t="s">
        <v>74</v>
      </c>
      <c r="NQ11" s="1" t="s">
        <v>74</v>
      </c>
      <c r="NR11" s="1" t="s">
        <v>74</v>
      </c>
      <c r="NS11" s="1" t="s">
        <v>74</v>
      </c>
      <c r="NT11" s="1" t="s">
        <v>74</v>
      </c>
      <c r="NU11" s="1" t="s">
        <v>74</v>
      </c>
      <c r="NV11" s="1" t="s">
        <v>74</v>
      </c>
      <c r="NW11" s="1" t="s">
        <v>74</v>
      </c>
      <c r="NX11" s="1" t="s">
        <v>74</v>
      </c>
      <c r="NY11" s="1" t="s">
        <v>74</v>
      </c>
      <c r="NZ11" s="1" t="s">
        <v>74</v>
      </c>
      <c r="OA11" s="1" t="s">
        <v>74</v>
      </c>
      <c r="OB11" s="1" t="s">
        <v>74</v>
      </c>
      <c r="OC11" s="1" t="s">
        <v>74</v>
      </c>
      <c r="OD11" s="1" t="s">
        <v>74</v>
      </c>
      <c r="OE11" s="1" t="s">
        <v>74</v>
      </c>
      <c r="OF11" s="1" t="s">
        <v>74</v>
      </c>
      <c r="OG11" s="1" t="s">
        <v>74</v>
      </c>
      <c r="OH11" s="1" t="s">
        <v>74</v>
      </c>
      <c r="OI11" s="1" t="s">
        <v>74</v>
      </c>
      <c r="OJ11" s="1" t="s">
        <v>74</v>
      </c>
      <c r="OK11" s="1" t="s">
        <v>74</v>
      </c>
      <c r="OL11" s="1" t="s">
        <v>74</v>
      </c>
      <c r="OM11" s="1" t="s">
        <v>74</v>
      </c>
      <c r="ON11" s="1" t="s">
        <v>74</v>
      </c>
      <c r="OO11" s="1" t="s">
        <v>74</v>
      </c>
      <c r="OP11" s="1" t="s">
        <v>74</v>
      </c>
      <c r="OQ11" s="1" t="s">
        <v>74</v>
      </c>
      <c r="OR11" s="1" t="s">
        <v>74</v>
      </c>
      <c r="OS11" s="1" t="s">
        <v>74</v>
      </c>
      <c r="OT11" s="1" t="s">
        <v>74</v>
      </c>
      <c r="OU11" s="1" t="s">
        <v>74</v>
      </c>
      <c r="OV11" s="1" t="s">
        <v>74</v>
      </c>
      <c r="OW11" s="1" t="s">
        <v>74</v>
      </c>
      <c r="OX11" s="1" t="s">
        <v>74</v>
      </c>
      <c r="OY11" s="1" t="s">
        <v>74</v>
      </c>
      <c r="OZ11" s="1" t="s">
        <v>74</v>
      </c>
      <c r="PA11" s="1" t="s">
        <v>74</v>
      </c>
      <c r="PB11" s="1" t="s">
        <v>74</v>
      </c>
      <c r="PC11" s="1" t="s">
        <v>74</v>
      </c>
      <c r="PD11" s="1" t="s">
        <v>74</v>
      </c>
      <c r="PE11" s="1" t="s">
        <v>74</v>
      </c>
      <c r="PF11" s="1" t="s">
        <v>74</v>
      </c>
      <c r="PG11" s="1" t="s">
        <v>74</v>
      </c>
      <c r="PH11" s="1" t="s">
        <v>74</v>
      </c>
      <c r="PI11" s="1" t="s">
        <v>74</v>
      </c>
      <c r="PJ11" s="1" t="s">
        <v>74</v>
      </c>
      <c r="PK11" s="1" t="s">
        <v>74</v>
      </c>
      <c r="PL11" s="1" t="s">
        <v>74</v>
      </c>
      <c r="PM11" s="1" t="s">
        <v>74</v>
      </c>
      <c r="PN11" s="1" t="s">
        <v>74</v>
      </c>
      <c r="PO11" s="1" t="s">
        <v>74</v>
      </c>
      <c r="PP11" s="1" t="s">
        <v>74</v>
      </c>
      <c r="PQ11" s="1" t="s">
        <v>74</v>
      </c>
      <c r="PR11" s="1" t="s">
        <v>74</v>
      </c>
      <c r="PS11" s="1" t="s">
        <v>74</v>
      </c>
      <c r="PT11" s="1" t="s">
        <v>74</v>
      </c>
      <c r="PU11" s="1" t="s">
        <v>74</v>
      </c>
      <c r="PV11" s="1" t="s">
        <v>74</v>
      </c>
      <c r="PW11" s="1" t="s">
        <v>74</v>
      </c>
      <c r="PX11" s="1" t="s">
        <v>74</v>
      </c>
      <c r="PY11" s="1" t="s">
        <v>74</v>
      </c>
      <c r="PZ11" s="1" t="s">
        <v>74</v>
      </c>
      <c r="QA11" s="1" t="s">
        <v>74</v>
      </c>
      <c r="QB11" s="1" t="s">
        <v>74</v>
      </c>
      <c r="QC11" s="1" t="s">
        <v>74</v>
      </c>
      <c r="QD11" s="1" t="s">
        <v>74</v>
      </c>
      <c r="QE11" s="1" t="s">
        <v>74</v>
      </c>
      <c r="QF11" s="1" t="s">
        <v>74</v>
      </c>
      <c r="QG11" s="1" t="s">
        <v>74</v>
      </c>
      <c r="QH11" s="1" t="s">
        <v>74</v>
      </c>
      <c r="QI11" s="1" t="s">
        <v>74</v>
      </c>
      <c r="QJ11" s="1" t="s">
        <v>74</v>
      </c>
      <c r="QK11" s="1" t="s">
        <v>74</v>
      </c>
      <c r="QL11" s="1" t="s">
        <v>74</v>
      </c>
      <c r="QM11" s="1" t="s">
        <v>74</v>
      </c>
      <c r="QN11" s="1" t="s">
        <v>74</v>
      </c>
      <c r="QO11" s="1" t="s">
        <v>74</v>
      </c>
      <c r="QP11" s="1" t="s">
        <v>74</v>
      </c>
      <c r="QQ11" s="1" t="s">
        <v>74</v>
      </c>
      <c r="QR11" s="1" t="s">
        <v>74</v>
      </c>
      <c r="QS11" s="1" t="s">
        <v>74</v>
      </c>
      <c r="QT11" s="1" t="s">
        <v>74</v>
      </c>
      <c r="QU11" s="1" t="s">
        <v>74</v>
      </c>
      <c r="QV11" s="1" t="s">
        <v>74</v>
      </c>
      <c r="QW11" s="1" t="s">
        <v>74</v>
      </c>
      <c r="QX11" s="1" t="s">
        <v>74</v>
      </c>
      <c r="QY11" s="1" t="s">
        <v>74</v>
      </c>
      <c r="QZ11" s="1" t="s">
        <v>74</v>
      </c>
      <c r="RA11" s="1" t="s">
        <v>74</v>
      </c>
      <c r="RB11" s="1" t="s">
        <v>74</v>
      </c>
      <c r="RC11" s="1" t="s">
        <v>74</v>
      </c>
      <c r="RD11" s="1" t="s">
        <v>74</v>
      </c>
      <c r="RE11" s="1" t="s">
        <v>74</v>
      </c>
      <c r="RF11" s="1" t="s">
        <v>74</v>
      </c>
      <c r="RG11" s="1" t="s">
        <v>74</v>
      </c>
      <c r="RH11" s="1" t="s">
        <v>74</v>
      </c>
      <c r="RI11" s="1" t="s">
        <v>74</v>
      </c>
      <c r="RJ11" s="1" t="s">
        <v>74</v>
      </c>
      <c r="RK11" s="1" t="s">
        <v>74</v>
      </c>
      <c r="RL11" s="1" t="s">
        <v>74</v>
      </c>
      <c r="RM11" s="1" t="s">
        <v>74</v>
      </c>
      <c r="RN11" s="1" t="s">
        <v>74</v>
      </c>
      <c r="RO11" s="1" t="s">
        <v>74</v>
      </c>
      <c r="RP11" s="1" t="s">
        <v>74</v>
      </c>
      <c r="RQ11" s="1" t="s">
        <v>74</v>
      </c>
      <c r="RR11" s="1" t="s">
        <v>74</v>
      </c>
      <c r="RS11" s="1" t="s">
        <v>74</v>
      </c>
      <c r="RT11" s="1" t="s">
        <v>74</v>
      </c>
      <c r="RU11" s="1" t="s">
        <v>74</v>
      </c>
      <c r="RV11" s="1" t="s">
        <v>74</v>
      </c>
      <c r="RW11" s="1" t="s">
        <v>74</v>
      </c>
      <c r="RX11" s="1" t="s">
        <v>74</v>
      </c>
      <c r="RY11" s="1" t="s">
        <v>74</v>
      </c>
      <c r="RZ11" s="1" t="s">
        <v>74</v>
      </c>
      <c r="SA11" s="1" t="s">
        <v>74</v>
      </c>
      <c r="SB11" s="1" t="s">
        <v>74</v>
      </c>
      <c r="SC11" s="1" t="s">
        <v>74</v>
      </c>
      <c r="SD11" s="1" t="s">
        <v>74</v>
      </c>
      <c r="SE11" s="1" t="s">
        <v>74</v>
      </c>
      <c r="SF11" s="1" t="s">
        <v>74</v>
      </c>
      <c r="SG11" s="1" t="s">
        <v>74</v>
      </c>
      <c r="SH11" s="1" t="s">
        <v>74</v>
      </c>
      <c r="SI11" s="1" t="s">
        <v>74</v>
      </c>
      <c r="SJ11" s="1" t="s">
        <v>74</v>
      </c>
      <c r="SK11" s="1" t="s">
        <v>74</v>
      </c>
      <c r="SL11" s="1" t="s">
        <v>74</v>
      </c>
    </row>
    <row r="12" spans="1:506" ht="21.75" customHeight="1">
      <c r="A12" s="99"/>
      <c r="B12" s="83"/>
      <c r="C12" s="87"/>
      <c r="D12" s="87"/>
      <c r="E12" s="87"/>
      <c r="F12" s="87"/>
      <c r="G12" s="87"/>
      <c r="H12" s="156"/>
      <c r="I12" s="156"/>
      <c r="J12" s="88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3"/>
      <c r="BN12" s="48"/>
      <c r="BO12" s="53"/>
      <c r="BP12" s="48"/>
      <c r="BQ12" s="53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9"/>
      <c r="HC12" s="1" t="s">
        <v>74</v>
      </c>
      <c r="HD12" s="1" t="s">
        <v>74</v>
      </c>
      <c r="HE12" s="1" t="s">
        <v>74</v>
      </c>
      <c r="HF12" s="1" t="s">
        <v>74</v>
      </c>
      <c r="HG12" s="1" t="s">
        <v>74</v>
      </c>
      <c r="HH12" s="1" t="s">
        <v>74</v>
      </c>
      <c r="HI12" s="1" t="s">
        <v>74</v>
      </c>
      <c r="HJ12" s="1" t="s">
        <v>74</v>
      </c>
      <c r="HK12" s="1" t="s">
        <v>74</v>
      </c>
      <c r="HL12" s="1" t="s">
        <v>74</v>
      </c>
      <c r="HM12" s="1" t="s">
        <v>74</v>
      </c>
      <c r="HN12" s="1" t="s">
        <v>74</v>
      </c>
      <c r="HO12" s="1" t="s">
        <v>74</v>
      </c>
      <c r="HP12" s="1" t="s">
        <v>74</v>
      </c>
      <c r="HQ12" s="1" t="s">
        <v>74</v>
      </c>
      <c r="HR12" s="1" t="s">
        <v>74</v>
      </c>
      <c r="HS12" s="1" t="s">
        <v>74</v>
      </c>
      <c r="HT12" s="1" t="s">
        <v>74</v>
      </c>
      <c r="HU12" s="1" t="s">
        <v>74</v>
      </c>
      <c r="HV12" s="1" t="s">
        <v>74</v>
      </c>
      <c r="HW12" s="1" t="s">
        <v>74</v>
      </c>
      <c r="HX12" s="1" t="s">
        <v>74</v>
      </c>
      <c r="HY12" s="1" t="s">
        <v>74</v>
      </c>
      <c r="HZ12" s="1" t="s">
        <v>74</v>
      </c>
      <c r="IA12" s="1" t="s">
        <v>74</v>
      </c>
      <c r="IB12" s="1" t="s">
        <v>74</v>
      </c>
      <c r="IC12" s="1" t="s">
        <v>74</v>
      </c>
      <c r="ID12" s="1" t="s">
        <v>74</v>
      </c>
      <c r="IE12" s="1" t="s">
        <v>74</v>
      </c>
      <c r="IF12" s="1" t="s">
        <v>74</v>
      </c>
      <c r="IG12" s="1" t="s">
        <v>74</v>
      </c>
      <c r="IH12" s="1" t="s">
        <v>74</v>
      </c>
      <c r="II12" s="1" t="s">
        <v>74</v>
      </c>
      <c r="IJ12" s="1" t="s">
        <v>74</v>
      </c>
      <c r="IK12" s="1" t="s">
        <v>74</v>
      </c>
      <c r="IL12" s="1" t="s">
        <v>74</v>
      </c>
      <c r="IM12" s="1" t="s">
        <v>74</v>
      </c>
      <c r="IN12" s="1" t="s">
        <v>74</v>
      </c>
      <c r="IO12" s="1" t="s">
        <v>74</v>
      </c>
      <c r="IP12" s="1" t="s">
        <v>74</v>
      </c>
      <c r="IQ12" s="1" t="s">
        <v>74</v>
      </c>
      <c r="IR12" s="1" t="s">
        <v>74</v>
      </c>
      <c r="IS12" s="1" t="s">
        <v>74</v>
      </c>
      <c r="IT12" s="1" t="s">
        <v>74</v>
      </c>
      <c r="IU12" s="1" t="s">
        <v>74</v>
      </c>
      <c r="IV12" s="1" t="s">
        <v>74</v>
      </c>
      <c r="IW12" s="1" t="s">
        <v>74</v>
      </c>
      <c r="IX12" s="1" t="s">
        <v>74</v>
      </c>
      <c r="IY12" s="1" t="s">
        <v>74</v>
      </c>
      <c r="IZ12" s="1" t="s">
        <v>74</v>
      </c>
      <c r="JA12" s="1" t="s">
        <v>74</v>
      </c>
      <c r="JB12" s="1" t="s">
        <v>74</v>
      </c>
      <c r="JC12" s="1" t="s">
        <v>74</v>
      </c>
      <c r="JD12" s="1" t="s">
        <v>74</v>
      </c>
      <c r="JE12" s="1" t="s">
        <v>74</v>
      </c>
      <c r="JF12" s="1" t="s">
        <v>74</v>
      </c>
      <c r="JG12" s="1" t="s">
        <v>74</v>
      </c>
      <c r="JH12" s="1" t="s">
        <v>74</v>
      </c>
      <c r="JI12" s="1" t="s">
        <v>74</v>
      </c>
      <c r="JJ12" s="1" t="s">
        <v>74</v>
      </c>
      <c r="JK12" s="1" t="s">
        <v>74</v>
      </c>
      <c r="JL12" s="1" t="s">
        <v>74</v>
      </c>
      <c r="JM12" s="1" t="s">
        <v>74</v>
      </c>
      <c r="JN12" s="1" t="s">
        <v>74</v>
      </c>
      <c r="JO12" s="1" t="s">
        <v>74</v>
      </c>
      <c r="JP12" s="1" t="s">
        <v>74</v>
      </c>
      <c r="JQ12" s="1" t="s">
        <v>74</v>
      </c>
      <c r="JR12" s="1" t="s">
        <v>74</v>
      </c>
      <c r="JS12" s="1" t="s">
        <v>74</v>
      </c>
      <c r="JT12" s="1" t="s">
        <v>74</v>
      </c>
      <c r="JU12" s="1" t="s">
        <v>74</v>
      </c>
      <c r="JV12" s="1" t="s">
        <v>74</v>
      </c>
      <c r="JW12" s="1" t="s">
        <v>74</v>
      </c>
      <c r="JX12" s="1" t="s">
        <v>74</v>
      </c>
      <c r="JY12" s="1" t="s">
        <v>74</v>
      </c>
      <c r="JZ12" s="1" t="s">
        <v>74</v>
      </c>
      <c r="KA12" s="1" t="s">
        <v>74</v>
      </c>
      <c r="KB12" s="1" t="s">
        <v>74</v>
      </c>
      <c r="KC12" s="1" t="s">
        <v>74</v>
      </c>
      <c r="KD12" s="1" t="s">
        <v>74</v>
      </c>
      <c r="KE12" s="1" t="s">
        <v>74</v>
      </c>
      <c r="KF12" s="1" t="s">
        <v>74</v>
      </c>
      <c r="KG12" s="1" t="s">
        <v>74</v>
      </c>
      <c r="KH12" s="1" t="s">
        <v>74</v>
      </c>
      <c r="KI12" s="1" t="s">
        <v>74</v>
      </c>
      <c r="KJ12" s="1" t="s">
        <v>74</v>
      </c>
      <c r="KK12" s="1" t="s">
        <v>74</v>
      </c>
      <c r="KL12" s="1" t="s">
        <v>74</v>
      </c>
      <c r="KM12" s="1" t="s">
        <v>74</v>
      </c>
      <c r="KN12" s="1" t="s">
        <v>74</v>
      </c>
      <c r="KO12" s="1" t="s">
        <v>74</v>
      </c>
      <c r="KP12" s="1" t="s">
        <v>74</v>
      </c>
      <c r="KQ12" s="1" t="s">
        <v>74</v>
      </c>
      <c r="KR12" s="1" t="s">
        <v>74</v>
      </c>
      <c r="KS12" s="1" t="s">
        <v>74</v>
      </c>
      <c r="KT12" s="1" t="s">
        <v>74</v>
      </c>
      <c r="KU12" s="1" t="s">
        <v>74</v>
      </c>
      <c r="KV12" s="1" t="s">
        <v>74</v>
      </c>
      <c r="KW12" s="1" t="s">
        <v>74</v>
      </c>
      <c r="KX12" s="1" t="s">
        <v>74</v>
      </c>
      <c r="KY12" s="1" t="s">
        <v>74</v>
      </c>
      <c r="KZ12" s="1" t="s">
        <v>74</v>
      </c>
      <c r="LA12" s="1" t="s">
        <v>74</v>
      </c>
      <c r="LB12" s="1" t="s">
        <v>74</v>
      </c>
      <c r="LC12" s="1" t="s">
        <v>74</v>
      </c>
      <c r="LD12" s="1" t="s">
        <v>74</v>
      </c>
      <c r="LE12" s="1" t="s">
        <v>74</v>
      </c>
      <c r="LF12" s="1" t="s">
        <v>74</v>
      </c>
      <c r="LG12" s="1" t="s">
        <v>74</v>
      </c>
      <c r="LH12" s="1" t="s">
        <v>74</v>
      </c>
      <c r="LI12" s="1" t="s">
        <v>74</v>
      </c>
      <c r="LJ12" s="1" t="s">
        <v>74</v>
      </c>
      <c r="LK12" s="1" t="s">
        <v>74</v>
      </c>
      <c r="LL12" s="1" t="s">
        <v>74</v>
      </c>
      <c r="LM12" s="1" t="s">
        <v>74</v>
      </c>
      <c r="LN12" s="1" t="s">
        <v>74</v>
      </c>
      <c r="LO12" s="1" t="s">
        <v>74</v>
      </c>
      <c r="LP12" s="1" t="s">
        <v>74</v>
      </c>
      <c r="LQ12" s="1" t="s">
        <v>74</v>
      </c>
      <c r="LR12" s="1" t="s">
        <v>74</v>
      </c>
      <c r="LS12" s="1" t="s">
        <v>74</v>
      </c>
      <c r="LT12" s="1" t="s">
        <v>74</v>
      </c>
      <c r="LU12" s="1" t="s">
        <v>74</v>
      </c>
      <c r="LV12" s="1" t="s">
        <v>74</v>
      </c>
      <c r="LW12" s="1" t="s">
        <v>74</v>
      </c>
      <c r="LX12" s="1" t="s">
        <v>74</v>
      </c>
      <c r="LY12" s="1" t="s">
        <v>74</v>
      </c>
      <c r="LZ12" s="1" t="s">
        <v>74</v>
      </c>
      <c r="MA12" s="1" t="s">
        <v>74</v>
      </c>
      <c r="MB12" s="1" t="s">
        <v>74</v>
      </c>
      <c r="MC12" s="1" t="s">
        <v>74</v>
      </c>
      <c r="MD12" s="1" t="s">
        <v>74</v>
      </c>
      <c r="ME12" s="1" t="s">
        <v>74</v>
      </c>
      <c r="MF12" s="1" t="s">
        <v>74</v>
      </c>
      <c r="MG12" s="1" t="s">
        <v>74</v>
      </c>
      <c r="MH12" s="1" t="s">
        <v>74</v>
      </c>
      <c r="MI12" s="1" t="s">
        <v>74</v>
      </c>
      <c r="MJ12" s="1" t="s">
        <v>74</v>
      </c>
      <c r="MK12" s="1" t="s">
        <v>74</v>
      </c>
      <c r="ML12" s="1" t="s">
        <v>74</v>
      </c>
      <c r="MM12" s="1" t="s">
        <v>74</v>
      </c>
      <c r="MN12" s="1" t="s">
        <v>74</v>
      </c>
      <c r="MO12" s="1" t="s">
        <v>74</v>
      </c>
      <c r="MP12" s="1" t="s">
        <v>74</v>
      </c>
      <c r="MQ12" s="1" t="s">
        <v>74</v>
      </c>
      <c r="MR12" s="1" t="s">
        <v>74</v>
      </c>
      <c r="MS12" s="1" t="s">
        <v>74</v>
      </c>
      <c r="MT12" s="1" t="s">
        <v>74</v>
      </c>
      <c r="MU12" s="1" t="s">
        <v>74</v>
      </c>
      <c r="MV12" s="1" t="s">
        <v>74</v>
      </c>
      <c r="MW12" s="1" t="s">
        <v>74</v>
      </c>
      <c r="MX12" s="1" t="s">
        <v>74</v>
      </c>
      <c r="MY12" s="1" t="s">
        <v>74</v>
      </c>
      <c r="MZ12" s="1" t="s">
        <v>74</v>
      </c>
      <c r="NA12" s="1" t="s">
        <v>74</v>
      </c>
      <c r="NB12" s="1" t="s">
        <v>74</v>
      </c>
      <c r="NC12" s="1" t="s">
        <v>74</v>
      </c>
      <c r="ND12" s="1" t="s">
        <v>74</v>
      </c>
      <c r="NE12" s="1" t="s">
        <v>74</v>
      </c>
      <c r="NF12" s="1" t="s">
        <v>74</v>
      </c>
      <c r="NG12" s="1" t="s">
        <v>74</v>
      </c>
      <c r="NH12" s="1" t="s">
        <v>74</v>
      </c>
      <c r="NI12" s="1" t="s">
        <v>74</v>
      </c>
      <c r="NJ12" s="1" t="s">
        <v>74</v>
      </c>
      <c r="NK12" s="1" t="s">
        <v>74</v>
      </c>
      <c r="NL12" s="1" t="s">
        <v>74</v>
      </c>
      <c r="NM12" s="1" t="s">
        <v>74</v>
      </c>
      <c r="NN12" s="1" t="s">
        <v>74</v>
      </c>
      <c r="NO12" s="1" t="s">
        <v>74</v>
      </c>
      <c r="NP12" s="1" t="s">
        <v>74</v>
      </c>
      <c r="NQ12" s="1" t="s">
        <v>74</v>
      </c>
      <c r="NR12" s="1" t="s">
        <v>74</v>
      </c>
      <c r="NS12" s="1" t="s">
        <v>74</v>
      </c>
      <c r="NT12" s="1" t="s">
        <v>74</v>
      </c>
      <c r="NU12" s="1" t="s">
        <v>74</v>
      </c>
      <c r="NV12" s="1" t="s">
        <v>74</v>
      </c>
      <c r="NW12" s="1" t="s">
        <v>74</v>
      </c>
      <c r="NX12" s="1" t="s">
        <v>74</v>
      </c>
      <c r="NY12" s="1" t="s">
        <v>74</v>
      </c>
      <c r="NZ12" s="1" t="s">
        <v>74</v>
      </c>
      <c r="OA12" s="1" t="s">
        <v>74</v>
      </c>
      <c r="OB12" s="1" t="s">
        <v>74</v>
      </c>
      <c r="OC12" s="1" t="s">
        <v>74</v>
      </c>
      <c r="OD12" s="1" t="s">
        <v>74</v>
      </c>
      <c r="OE12" s="1" t="s">
        <v>74</v>
      </c>
      <c r="OF12" s="1" t="s">
        <v>74</v>
      </c>
      <c r="OG12" s="1" t="s">
        <v>74</v>
      </c>
      <c r="OH12" s="1" t="s">
        <v>74</v>
      </c>
      <c r="OI12" s="1" t="s">
        <v>74</v>
      </c>
      <c r="OJ12" s="1" t="s">
        <v>74</v>
      </c>
      <c r="OK12" s="1" t="s">
        <v>74</v>
      </c>
      <c r="OL12" s="1" t="s">
        <v>74</v>
      </c>
      <c r="OM12" s="1" t="s">
        <v>74</v>
      </c>
      <c r="ON12" s="1" t="s">
        <v>74</v>
      </c>
      <c r="OO12" s="1" t="s">
        <v>74</v>
      </c>
      <c r="OP12" s="1" t="s">
        <v>74</v>
      </c>
      <c r="OQ12" s="1" t="s">
        <v>74</v>
      </c>
      <c r="OR12" s="1" t="s">
        <v>74</v>
      </c>
      <c r="OS12" s="1" t="s">
        <v>74</v>
      </c>
      <c r="OT12" s="1" t="s">
        <v>74</v>
      </c>
      <c r="OU12" s="1" t="s">
        <v>74</v>
      </c>
      <c r="OV12" s="1" t="s">
        <v>74</v>
      </c>
      <c r="OW12" s="1" t="s">
        <v>74</v>
      </c>
      <c r="OX12" s="1" t="s">
        <v>74</v>
      </c>
      <c r="OY12" s="1" t="s">
        <v>74</v>
      </c>
      <c r="OZ12" s="1" t="s">
        <v>74</v>
      </c>
      <c r="PA12" s="1" t="s">
        <v>74</v>
      </c>
      <c r="PB12" s="1" t="s">
        <v>74</v>
      </c>
      <c r="PC12" s="1" t="s">
        <v>74</v>
      </c>
      <c r="PD12" s="1" t="s">
        <v>74</v>
      </c>
      <c r="PE12" s="1" t="s">
        <v>74</v>
      </c>
      <c r="PF12" s="1" t="s">
        <v>74</v>
      </c>
      <c r="PG12" s="1" t="s">
        <v>74</v>
      </c>
      <c r="PH12" s="1" t="s">
        <v>74</v>
      </c>
      <c r="PI12" s="1" t="s">
        <v>74</v>
      </c>
      <c r="PJ12" s="1" t="s">
        <v>74</v>
      </c>
      <c r="PK12" s="1" t="s">
        <v>74</v>
      </c>
      <c r="PL12" s="1" t="s">
        <v>74</v>
      </c>
      <c r="PM12" s="1" t="s">
        <v>74</v>
      </c>
      <c r="PN12" s="1" t="s">
        <v>74</v>
      </c>
      <c r="PO12" s="1" t="s">
        <v>74</v>
      </c>
      <c r="PP12" s="1" t="s">
        <v>74</v>
      </c>
      <c r="PQ12" s="1" t="s">
        <v>74</v>
      </c>
      <c r="PR12" s="1" t="s">
        <v>74</v>
      </c>
      <c r="PS12" s="1" t="s">
        <v>74</v>
      </c>
      <c r="PT12" s="1" t="s">
        <v>74</v>
      </c>
      <c r="PU12" s="1" t="s">
        <v>74</v>
      </c>
      <c r="PV12" s="1" t="s">
        <v>74</v>
      </c>
      <c r="PW12" s="1" t="s">
        <v>74</v>
      </c>
      <c r="PX12" s="1" t="s">
        <v>74</v>
      </c>
      <c r="PY12" s="1" t="s">
        <v>74</v>
      </c>
      <c r="PZ12" s="1" t="s">
        <v>74</v>
      </c>
      <c r="QA12" s="1" t="s">
        <v>74</v>
      </c>
      <c r="QB12" s="1" t="s">
        <v>74</v>
      </c>
      <c r="QC12" s="1" t="s">
        <v>74</v>
      </c>
      <c r="QD12" s="1" t="s">
        <v>74</v>
      </c>
      <c r="QE12" s="1" t="s">
        <v>74</v>
      </c>
      <c r="QF12" s="1" t="s">
        <v>74</v>
      </c>
      <c r="QG12" s="1" t="s">
        <v>74</v>
      </c>
      <c r="QH12" s="1" t="s">
        <v>74</v>
      </c>
      <c r="QI12" s="1" t="s">
        <v>74</v>
      </c>
      <c r="QJ12" s="1" t="s">
        <v>74</v>
      </c>
      <c r="QK12" s="1" t="s">
        <v>74</v>
      </c>
      <c r="QL12" s="1" t="s">
        <v>74</v>
      </c>
      <c r="QM12" s="1" t="s">
        <v>74</v>
      </c>
      <c r="QN12" s="1" t="s">
        <v>74</v>
      </c>
      <c r="QO12" s="1" t="s">
        <v>74</v>
      </c>
      <c r="QP12" s="1" t="s">
        <v>74</v>
      </c>
      <c r="QQ12" s="1" t="s">
        <v>74</v>
      </c>
      <c r="QR12" s="1" t="s">
        <v>74</v>
      </c>
      <c r="QS12" s="1" t="s">
        <v>74</v>
      </c>
      <c r="QT12" s="1" t="s">
        <v>74</v>
      </c>
      <c r="QU12" s="1" t="s">
        <v>74</v>
      </c>
      <c r="QV12" s="1" t="s">
        <v>74</v>
      </c>
      <c r="QW12" s="1" t="s">
        <v>74</v>
      </c>
      <c r="QX12" s="1" t="s">
        <v>74</v>
      </c>
      <c r="QY12" s="1" t="s">
        <v>74</v>
      </c>
      <c r="QZ12" s="1" t="s">
        <v>74</v>
      </c>
      <c r="RA12" s="1" t="s">
        <v>74</v>
      </c>
      <c r="RB12" s="1" t="s">
        <v>74</v>
      </c>
      <c r="RC12" s="1" t="s">
        <v>74</v>
      </c>
      <c r="RD12" s="1" t="s">
        <v>74</v>
      </c>
      <c r="RE12" s="1" t="s">
        <v>74</v>
      </c>
      <c r="RF12" s="1" t="s">
        <v>74</v>
      </c>
      <c r="RG12" s="1" t="s">
        <v>74</v>
      </c>
      <c r="RH12" s="1" t="s">
        <v>74</v>
      </c>
      <c r="RI12" s="1" t="s">
        <v>74</v>
      </c>
      <c r="RJ12" s="1" t="s">
        <v>74</v>
      </c>
      <c r="RK12" s="1" t="s">
        <v>74</v>
      </c>
      <c r="RL12" s="1" t="s">
        <v>74</v>
      </c>
      <c r="RM12" s="1" t="s">
        <v>74</v>
      </c>
      <c r="RN12" s="1" t="s">
        <v>74</v>
      </c>
      <c r="RO12" s="1" t="s">
        <v>74</v>
      </c>
      <c r="RP12" s="1" t="s">
        <v>74</v>
      </c>
      <c r="RQ12" s="1" t="s">
        <v>74</v>
      </c>
      <c r="RR12" s="1" t="s">
        <v>74</v>
      </c>
      <c r="RS12" s="1" t="s">
        <v>74</v>
      </c>
      <c r="RT12" s="1" t="s">
        <v>74</v>
      </c>
      <c r="RU12" s="1" t="s">
        <v>74</v>
      </c>
      <c r="RV12" s="1" t="s">
        <v>74</v>
      </c>
      <c r="RW12" s="1" t="s">
        <v>74</v>
      </c>
      <c r="RX12" s="1" t="s">
        <v>74</v>
      </c>
      <c r="RY12" s="1" t="s">
        <v>74</v>
      </c>
      <c r="RZ12" s="1" t="s">
        <v>74</v>
      </c>
      <c r="SA12" s="1" t="s">
        <v>74</v>
      </c>
      <c r="SB12" s="1" t="s">
        <v>74</v>
      </c>
      <c r="SC12" s="1" t="s">
        <v>74</v>
      </c>
      <c r="SD12" s="1" t="s">
        <v>74</v>
      </c>
      <c r="SE12" s="1" t="s">
        <v>74</v>
      </c>
      <c r="SF12" s="1" t="s">
        <v>74</v>
      </c>
      <c r="SG12" s="1" t="s">
        <v>74</v>
      </c>
      <c r="SH12" s="1" t="s">
        <v>74</v>
      </c>
      <c r="SI12" s="1" t="s">
        <v>74</v>
      </c>
      <c r="SJ12" s="1" t="s">
        <v>74</v>
      </c>
      <c r="SK12" s="1" t="s">
        <v>74</v>
      </c>
      <c r="SL12" s="1" t="s">
        <v>74</v>
      </c>
    </row>
    <row r="13" spans="1:506" ht="21.75" customHeight="1">
      <c r="A13" s="99"/>
      <c r="B13" s="83"/>
      <c r="C13" s="87"/>
      <c r="D13" s="87"/>
      <c r="E13" s="87"/>
      <c r="F13" s="87"/>
      <c r="G13" s="87"/>
      <c r="H13" s="156"/>
      <c r="I13" s="156"/>
      <c r="J13" s="88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48"/>
      <c r="BO13" s="53"/>
      <c r="BP13" s="48"/>
      <c r="BQ13" s="53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9"/>
    </row>
    <row r="14" spans="1:506" ht="21.75" customHeight="1">
      <c r="A14" s="99"/>
      <c r="B14" s="83"/>
      <c r="C14" s="87"/>
      <c r="D14" s="87"/>
      <c r="E14" s="87"/>
      <c r="F14" s="87"/>
      <c r="G14" s="87"/>
      <c r="H14" s="156"/>
      <c r="I14" s="156"/>
      <c r="J14" s="88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48"/>
      <c r="BM14" s="53"/>
      <c r="BN14" s="48"/>
      <c r="BO14" s="53"/>
      <c r="BP14" s="48"/>
      <c r="BQ14" s="53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9"/>
    </row>
    <row r="15" spans="1:506" ht="21.75" customHeight="1">
      <c r="A15" s="99"/>
      <c r="B15" s="83"/>
      <c r="C15" s="87"/>
      <c r="D15" s="87"/>
      <c r="E15" s="87"/>
      <c r="F15" s="87"/>
      <c r="G15" s="87"/>
      <c r="H15" s="156"/>
      <c r="I15" s="156"/>
      <c r="J15" s="88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48"/>
      <c r="BM15" s="53"/>
      <c r="BN15" s="48"/>
      <c r="BO15" s="53"/>
      <c r="BP15" s="48"/>
      <c r="BQ15" s="53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9"/>
    </row>
    <row r="16" spans="1:506" ht="21.75" customHeight="1">
      <c r="A16" s="99"/>
      <c r="B16" s="83"/>
      <c r="C16" s="87"/>
      <c r="D16" s="87"/>
      <c r="E16" s="87"/>
      <c r="F16" s="87"/>
      <c r="G16" s="87"/>
      <c r="H16" s="156"/>
      <c r="I16" s="156"/>
      <c r="J16" s="88"/>
      <c r="K16" s="57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53"/>
      <c r="BN16" s="48"/>
      <c r="BO16" s="53"/>
      <c r="BP16" s="48"/>
      <c r="BQ16" s="53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9"/>
      <c r="HC16" s="1" t="s">
        <v>74</v>
      </c>
      <c r="HD16" s="1" t="s">
        <v>74</v>
      </c>
      <c r="HE16" s="1" t="s">
        <v>74</v>
      </c>
      <c r="HF16" s="1" t="s">
        <v>74</v>
      </c>
      <c r="HG16" s="1" t="s">
        <v>74</v>
      </c>
      <c r="HH16" s="1" t="s">
        <v>74</v>
      </c>
      <c r="HI16" s="1" t="s">
        <v>74</v>
      </c>
      <c r="HJ16" s="1" t="s">
        <v>74</v>
      </c>
      <c r="HK16" s="1" t="s">
        <v>74</v>
      </c>
      <c r="HL16" s="1" t="s">
        <v>74</v>
      </c>
      <c r="HM16" s="1" t="s">
        <v>74</v>
      </c>
      <c r="HN16" s="1" t="s">
        <v>74</v>
      </c>
      <c r="HO16" s="1" t="s">
        <v>74</v>
      </c>
      <c r="HP16" s="1" t="s">
        <v>74</v>
      </c>
      <c r="HQ16" s="1" t="s">
        <v>74</v>
      </c>
      <c r="HR16" s="1" t="s">
        <v>74</v>
      </c>
      <c r="HS16" s="1" t="s">
        <v>74</v>
      </c>
      <c r="HT16" s="1" t="s">
        <v>74</v>
      </c>
      <c r="HU16" s="1" t="s">
        <v>74</v>
      </c>
      <c r="HV16" s="1" t="s">
        <v>74</v>
      </c>
      <c r="HW16" s="1" t="s">
        <v>74</v>
      </c>
      <c r="HX16" s="1" t="s">
        <v>74</v>
      </c>
      <c r="HY16" s="1" t="s">
        <v>74</v>
      </c>
      <c r="HZ16" s="1" t="s">
        <v>74</v>
      </c>
      <c r="IA16" s="1" t="s">
        <v>74</v>
      </c>
      <c r="IB16" s="1" t="s">
        <v>74</v>
      </c>
      <c r="IC16" s="1" t="s">
        <v>74</v>
      </c>
      <c r="ID16" s="1" t="s">
        <v>74</v>
      </c>
      <c r="IE16" s="1" t="s">
        <v>74</v>
      </c>
      <c r="IF16" s="1" t="s">
        <v>74</v>
      </c>
      <c r="IG16" s="1" t="s">
        <v>74</v>
      </c>
      <c r="IH16" s="1" t="s">
        <v>74</v>
      </c>
      <c r="II16" s="1" t="s">
        <v>74</v>
      </c>
      <c r="IJ16" s="1" t="s">
        <v>74</v>
      </c>
      <c r="IK16" s="1" t="s">
        <v>74</v>
      </c>
      <c r="IL16" s="1" t="s">
        <v>74</v>
      </c>
      <c r="IM16" s="1" t="s">
        <v>74</v>
      </c>
      <c r="IN16" s="1" t="s">
        <v>74</v>
      </c>
      <c r="IO16" s="1" t="s">
        <v>74</v>
      </c>
      <c r="IP16" s="1" t="s">
        <v>74</v>
      </c>
      <c r="IQ16" s="1" t="s">
        <v>74</v>
      </c>
      <c r="IR16" s="1" t="s">
        <v>74</v>
      </c>
      <c r="IS16" s="1" t="s">
        <v>74</v>
      </c>
      <c r="IT16" s="1" t="s">
        <v>74</v>
      </c>
      <c r="IU16" s="1" t="s">
        <v>74</v>
      </c>
      <c r="IV16" s="1" t="s">
        <v>74</v>
      </c>
      <c r="IW16" s="1" t="s">
        <v>74</v>
      </c>
      <c r="IX16" s="1" t="s">
        <v>74</v>
      </c>
      <c r="IY16" s="1" t="s">
        <v>74</v>
      </c>
      <c r="IZ16" s="1" t="s">
        <v>74</v>
      </c>
      <c r="JA16" s="1" t="s">
        <v>74</v>
      </c>
      <c r="JB16" s="1" t="s">
        <v>74</v>
      </c>
      <c r="JC16" s="1" t="s">
        <v>74</v>
      </c>
      <c r="JD16" s="1" t="s">
        <v>74</v>
      </c>
      <c r="JE16" s="1" t="s">
        <v>74</v>
      </c>
      <c r="JF16" s="1" t="s">
        <v>74</v>
      </c>
      <c r="JG16" s="1" t="s">
        <v>74</v>
      </c>
      <c r="JH16" s="1" t="s">
        <v>74</v>
      </c>
      <c r="JI16" s="1" t="s">
        <v>74</v>
      </c>
      <c r="JJ16" s="1" t="s">
        <v>74</v>
      </c>
      <c r="JK16" s="1" t="s">
        <v>74</v>
      </c>
      <c r="JL16" s="1" t="s">
        <v>74</v>
      </c>
      <c r="JM16" s="1" t="s">
        <v>74</v>
      </c>
      <c r="JN16" s="1" t="s">
        <v>74</v>
      </c>
      <c r="JO16" s="1" t="s">
        <v>74</v>
      </c>
      <c r="JP16" s="1" t="s">
        <v>74</v>
      </c>
      <c r="JQ16" s="1" t="s">
        <v>74</v>
      </c>
      <c r="JR16" s="1" t="s">
        <v>74</v>
      </c>
      <c r="JS16" s="1" t="s">
        <v>74</v>
      </c>
      <c r="JT16" s="1" t="s">
        <v>74</v>
      </c>
      <c r="JU16" s="1" t="s">
        <v>74</v>
      </c>
      <c r="JV16" s="1" t="s">
        <v>74</v>
      </c>
      <c r="JW16" s="1" t="s">
        <v>74</v>
      </c>
      <c r="JX16" s="1" t="s">
        <v>74</v>
      </c>
      <c r="JY16" s="1" t="s">
        <v>74</v>
      </c>
      <c r="JZ16" s="1" t="s">
        <v>74</v>
      </c>
      <c r="KA16" s="1" t="s">
        <v>74</v>
      </c>
      <c r="KB16" s="1" t="s">
        <v>74</v>
      </c>
      <c r="KC16" s="1" t="s">
        <v>74</v>
      </c>
      <c r="KD16" s="1" t="s">
        <v>74</v>
      </c>
      <c r="KE16" s="1" t="s">
        <v>74</v>
      </c>
      <c r="KF16" s="1" t="s">
        <v>74</v>
      </c>
      <c r="KG16" s="1" t="s">
        <v>74</v>
      </c>
      <c r="KH16" s="1" t="s">
        <v>74</v>
      </c>
      <c r="KI16" s="1" t="s">
        <v>74</v>
      </c>
      <c r="KJ16" s="1" t="s">
        <v>74</v>
      </c>
      <c r="KK16" s="1" t="s">
        <v>74</v>
      </c>
      <c r="KL16" s="1" t="s">
        <v>74</v>
      </c>
      <c r="KM16" s="1" t="s">
        <v>74</v>
      </c>
      <c r="KN16" s="1" t="s">
        <v>74</v>
      </c>
      <c r="KO16" s="1" t="s">
        <v>74</v>
      </c>
      <c r="KP16" s="1" t="s">
        <v>74</v>
      </c>
      <c r="KQ16" s="1" t="s">
        <v>74</v>
      </c>
      <c r="KR16" s="1" t="s">
        <v>74</v>
      </c>
      <c r="KS16" s="1" t="s">
        <v>74</v>
      </c>
      <c r="KT16" s="1" t="s">
        <v>74</v>
      </c>
      <c r="KU16" s="1" t="s">
        <v>74</v>
      </c>
      <c r="KV16" s="1" t="s">
        <v>74</v>
      </c>
      <c r="KW16" s="1" t="s">
        <v>74</v>
      </c>
      <c r="KX16" s="1" t="s">
        <v>74</v>
      </c>
      <c r="KY16" s="1" t="s">
        <v>74</v>
      </c>
      <c r="KZ16" s="1" t="s">
        <v>74</v>
      </c>
      <c r="LA16" s="1" t="s">
        <v>74</v>
      </c>
      <c r="LB16" s="1" t="s">
        <v>74</v>
      </c>
      <c r="LC16" s="1" t="s">
        <v>74</v>
      </c>
      <c r="LD16" s="1" t="s">
        <v>74</v>
      </c>
      <c r="LE16" s="1" t="s">
        <v>74</v>
      </c>
      <c r="LF16" s="1" t="s">
        <v>74</v>
      </c>
      <c r="LG16" s="1" t="s">
        <v>74</v>
      </c>
      <c r="LH16" s="1" t="s">
        <v>74</v>
      </c>
      <c r="LI16" s="1" t="s">
        <v>74</v>
      </c>
      <c r="LJ16" s="1" t="s">
        <v>74</v>
      </c>
      <c r="LK16" s="1" t="s">
        <v>74</v>
      </c>
      <c r="LL16" s="1" t="s">
        <v>74</v>
      </c>
      <c r="LM16" s="1" t="s">
        <v>74</v>
      </c>
      <c r="LN16" s="1" t="s">
        <v>74</v>
      </c>
      <c r="LO16" s="1" t="s">
        <v>74</v>
      </c>
      <c r="LP16" s="1" t="s">
        <v>74</v>
      </c>
      <c r="LQ16" s="1" t="s">
        <v>74</v>
      </c>
      <c r="LR16" s="1" t="s">
        <v>74</v>
      </c>
      <c r="LS16" s="1" t="s">
        <v>74</v>
      </c>
      <c r="LT16" s="1" t="s">
        <v>74</v>
      </c>
      <c r="LU16" s="1" t="s">
        <v>74</v>
      </c>
      <c r="LV16" s="1" t="s">
        <v>74</v>
      </c>
      <c r="LW16" s="1" t="s">
        <v>74</v>
      </c>
      <c r="LX16" s="1" t="s">
        <v>74</v>
      </c>
      <c r="LY16" s="1" t="s">
        <v>74</v>
      </c>
      <c r="LZ16" s="1" t="s">
        <v>74</v>
      </c>
      <c r="MA16" s="1" t="s">
        <v>74</v>
      </c>
      <c r="MB16" s="1" t="s">
        <v>74</v>
      </c>
      <c r="MC16" s="1" t="s">
        <v>74</v>
      </c>
      <c r="MD16" s="1" t="s">
        <v>74</v>
      </c>
      <c r="ME16" s="1" t="s">
        <v>74</v>
      </c>
      <c r="MF16" s="1" t="s">
        <v>74</v>
      </c>
      <c r="MG16" s="1" t="s">
        <v>74</v>
      </c>
      <c r="MH16" s="1" t="s">
        <v>74</v>
      </c>
      <c r="MI16" s="1" t="s">
        <v>74</v>
      </c>
      <c r="MJ16" s="1" t="s">
        <v>74</v>
      </c>
      <c r="MK16" s="1" t="s">
        <v>74</v>
      </c>
      <c r="ML16" s="1" t="s">
        <v>74</v>
      </c>
      <c r="MM16" s="1" t="s">
        <v>74</v>
      </c>
      <c r="MN16" s="1" t="s">
        <v>74</v>
      </c>
      <c r="MO16" s="1" t="s">
        <v>74</v>
      </c>
      <c r="MP16" s="1" t="s">
        <v>74</v>
      </c>
      <c r="MQ16" s="1" t="s">
        <v>74</v>
      </c>
      <c r="MR16" s="1" t="s">
        <v>74</v>
      </c>
      <c r="MS16" s="1" t="s">
        <v>74</v>
      </c>
      <c r="MT16" s="1" t="s">
        <v>74</v>
      </c>
      <c r="MU16" s="1" t="s">
        <v>74</v>
      </c>
      <c r="MV16" s="1" t="s">
        <v>74</v>
      </c>
      <c r="MW16" s="1" t="s">
        <v>74</v>
      </c>
      <c r="MX16" s="1" t="s">
        <v>74</v>
      </c>
      <c r="MY16" s="1" t="s">
        <v>74</v>
      </c>
      <c r="MZ16" s="1" t="s">
        <v>74</v>
      </c>
      <c r="NA16" s="1" t="s">
        <v>74</v>
      </c>
      <c r="NB16" s="1" t="s">
        <v>74</v>
      </c>
      <c r="NC16" s="1" t="s">
        <v>74</v>
      </c>
      <c r="ND16" s="1" t="s">
        <v>74</v>
      </c>
      <c r="NE16" s="1" t="s">
        <v>74</v>
      </c>
      <c r="NF16" s="1" t="s">
        <v>74</v>
      </c>
      <c r="NG16" s="1" t="s">
        <v>74</v>
      </c>
      <c r="NH16" s="1" t="s">
        <v>74</v>
      </c>
      <c r="NI16" s="1" t="s">
        <v>74</v>
      </c>
      <c r="NJ16" s="1" t="s">
        <v>74</v>
      </c>
      <c r="NK16" s="1" t="s">
        <v>74</v>
      </c>
      <c r="NL16" s="1" t="s">
        <v>74</v>
      </c>
      <c r="NM16" s="1" t="s">
        <v>74</v>
      </c>
      <c r="NN16" s="1" t="s">
        <v>74</v>
      </c>
      <c r="NO16" s="1" t="s">
        <v>74</v>
      </c>
      <c r="NP16" s="1" t="s">
        <v>74</v>
      </c>
      <c r="NQ16" s="1" t="s">
        <v>74</v>
      </c>
      <c r="NR16" s="1" t="s">
        <v>74</v>
      </c>
      <c r="NS16" s="1" t="s">
        <v>74</v>
      </c>
      <c r="NT16" s="1" t="s">
        <v>74</v>
      </c>
      <c r="NU16" s="1" t="s">
        <v>74</v>
      </c>
      <c r="NV16" s="1" t="s">
        <v>74</v>
      </c>
      <c r="NW16" s="1" t="s">
        <v>74</v>
      </c>
      <c r="NX16" s="1" t="s">
        <v>74</v>
      </c>
      <c r="NY16" s="1" t="s">
        <v>74</v>
      </c>
      <c r="NZ16" s="1" t="s">
        <v>74</v>
      </c>
      <c r="OA16" s="1" t="s">
        <v>74</v>
      </c>
      <c r="OB16" s="1" t="s">
        <v>74</v>
      </c>
      <c r="OC16" s="1" t="s">
        <v>74</v>
      </c>
      <c r="OD16" s="1" t="s">
        <v>74</v>
      </c>
      <c r="OE16" s="1" t="s">
        <v>74</v>
      </c>
      <c r="OF16" s="1" t="s">
        <v>74</v>
      </c>
      <c r="OG16" s="1" t="s">
        <v>74</v>
      </c>
      <c r="OH16" s="1" t="s">
        <v>74</v>
      </c>
      <c r="OI16" s="1" t="s">
        <v>74</v>
      </c>
      <c r="OJ16" s="1" t="s">
        <v>74</v>
      </c>
      <c r="OK16" s="1" t="s">
        <v>74</v>
      </c>
      <c r="OL16" s="1" t="s">
        <v>74</v>
      </c>
      <c r="OM16" s="1" t="s">
        <v>74</v>
      </c>
      <c r="ON16" s="1" t="s">
        <v>74</v>
      </c>
      <c r="OO16" s="1" t="s">
        <v>74</v>
      </c>
      <c r="OP16" s="1" t="s">
        <v>74</v>
      </c>
      <c r="OQ16" s="1" t="s">
        <v>74</v>
      </c>
      <c r="OR16" s="1" t="s">
        <v>74</v>
      </c>
      <c r="OS16" s="1" t="s">
        <v>74</v>
      </c>
      <c r="OT16" s="1" t="s">
        <v>74</v>
      </c>
      <c r="OU16" s="1" t="s">
        <v>74</v>
      </c>
      <c r="OV16" s="1" t="s">
        <v>74</v>
      </c>
      <c r="OW16" s="1" t="s">
        <v>74</v>
      </c>
      <c r="OX16" s="1" t="s">
        <v>74</v>
      </c>
      <c r="OY16" s="1" t="s">
        <v>74</v>
      </c>
      <c r="OZ16" s="1" t="s">
        <v>74</v>
      </c>
      <c r="PA16" s="1" t="s">
        <v>74</v>
      </c>
      <c r="PB16" s="1" t="s">
        <v>74</v>
      </c>
      <c r="PC16" s="1" t="s">
        <v>74</v>
      </c>
      <c r="PD16" s="1" t="s">
        <v>74</v>
      </c>
      <c r="PE16" s="1" t="s">
        <v>74</v>
      </c>
      <c r="PF16" s="1" t="s">
        <v>74</v>
      </c>
      <c r="PG16" s="1" t="s">
        <v>74</v>
      </c>
      <c r="PH16" s="1" t="s">
        <v>74</v>
      </c>
      <c r="PI16" s="1" t="s">
        <v>74</v>
      </c>
      <c r="PJ16" s="1" t="s">
        <v>74</v>
      </c>
      <c r="PK16" s="1" t="s">
        <v>74</v>
      </c>
      <c r="PL16" s="1" t="s">
        <v>74</v>
      </c>
      <c r="PM16" s="1" t="s">
        <v>74</v>
      </c>
      <c r="PN16" s="1" t="s">
        <v>74</v>
      </c>
      <c r="PO16" s="1" t="s">
        <v>74</v>
      </c>
      <c r="PP16" s="1" t="s">
        <v>74</v>
      </c>
      <c r="PQ16" s="1" t="s">
        <v>74</v>
      </c>
      <c r="PR16" s="1" t="s">
        <v>74</v>
      </c>
      <c r="PS16" s="1" t="s">
        <v>74</v>
      </c>
      <c r="PT16" s="1" t="s">
        <v>74</v>
      </c>
      <c r="PU16" s="1" t="s">
        <v>74</v>
      </c>
      <c r="PV16" s="1" t="s">
        <v>74</v>
      </c>
      <c r="PW16" s="1" t="s">
        <v>74</v>
      </c>
      <c r="PX16" s="1" t="s">
        <v>74</v>
      </c>
      <c r="PY16" s="1" t="s">
        <v>74</v>
      </c>
      <c r="PZ16" s="1" t="s">
        <v>74</v>
      </c>
      <c r="QA16" s="1" t="s">
        <v>74</v>
      </c>
      <c r="QB16" s="1" t="s">
        <v>74</v>
      </c>
      <c r="QC16" s="1" t="s">
        <v>74</v>
      </c>
      <c r="QD16" s="1" t="s">
        <v>74</v>
      </c>
      <c r="QE16" s="1" t="s">
        <v>74</v>
      </c>
      <c r="QF16" s="1" t="s">
        <v>74</v>
      </c>
      <c r="QG16" s="1" t="s">
        <v>74</v>
      </c>
      <c r="QH16" s="1" t="s">
        <v>74</v>
      </c>
      <c r="QI16" s="1" t="s">
        <v>74</v>
      </c>
      <c r="QJ16" s="1" t="s">
        <v>74</v>
      </c>
      <c r="QK16" s="1" t="s">
        <v>74</v>
      </c>
      <c r="QL16" s="1" t="s">
        <v>74</v>
      </c>
      <c r="QM16" s="1" t="s">
        <v>74</v>
      </c>
      <c r="QN16" s="1" t="s">
        <v>74</v>
      </c>
      <c r="QO16" s="1" t="s">
        <v>74</v>
      </c>
      <c r="QP16" s="1" t="s">
        <v>74</v>
      </c>
      <c r="QQ16" s="1" t="s">
        <v>74</v>
      </c>
      <c r="QR16" s="1" t="s">
        <v>74</v>
      </c>
      <c r="QS16" s="1" t="s">
        <v>74</v>
      </c>
      <c r="QT16" s="1" t="s">
        <v>74</v>
      </c>
      <c r="QU16" s="1" t="s">
        <v>74</v>
      </c>
      <c r="QV16" s="1" t="s">
        <v>74</v>
      </c>
      <c r="QW16" s="1" t="s">
        <v>74</v>
      </c>
      <c r="QX16" s="1" t="s">
        <v>74</v>
      </c>
      <c r="QY16" s="1" t="s">
        <v>74</v>
      </c>
      <c r="QZ16" s="1" t="s">
        <v>74</v>
      </c>
      <c r="RA16" s="1" t="s">
        <v>74</v>
      </c>
      <c r="RB16" s="1" t="s">
        <v>74</v>
      </c>
      <c r="RC16" s="1" t="s">
        <v>74</v>
      </c>
      <c r="RD16" s="1" t="s">
        <v>74</v>
      </c>
      <c r="RE16" s="1" t="s">
        <v>74</v>
      </c>
      <c r="RF16" s="1" t="s">
        <v>74</v>
      </c>
      <c r="RG16" s="1" t="s">
        <v>74</v>
      </c>
      <c r="RH16" s="1" t="s">
        <v>74</v>
      </c>
      <c r="RI16" s="1" t="s">
        <v>74</v>
      </c>
      <c r="RJ16" s="1" t="s">
        <v>74</v>
      </c>
      <c r="RK16" s="1" t="s">
        <v>74</v>
      </c>
      <c r="RL16" s="1" t="s">
        <v>74</v>
      </c>
      <c r="RM16" s="1" t="s">
        <v>74</v>
      </c>
      <c r="RN16" s="1" t="s">
        <v>74</v>
      </c>
      <c r="RO16" s="1" t="s">
        <v>74</v>
      </c>
      <c r="RP16" s="1" t="s">
        <v>74</v>
      </c>
      <c r="RQ16" s="1" t="s">
        <v>74</v>
      </c>
      <c r="RR16" s="1" t="s">
        <v>74</v>
      </c>
      <c r="RS16" s="1" t="s">
        <v>74</v>
      </c>
      <c r="RT16" s="1" t="s">
        <v>74</v>
      </c>
      <c r="RU16" s="1" t="s">
        <v>74</v>
      </c>
      <c r="RV16" s="1" t="s">
        <v>74</v>
      </c>
      <c r="RW16" s="1" t="s">
        <v>74</v>
      </c>
      <c r="RX16" s="1" t="s">
        <v>74</v>
      </c>
      <c r="RY16" s="1" t="s">
        <v>74</v>
      </c>
      <c r="RZ16" s="1" t="s">
        <v>74</v>
      </c>
      <c r="SA16" s="1" t="s">
        <v>74</v>
      </c>
      <c r="SB16" s="1" t="s">
        <v>74</v>
      </c>
      <c r="SC16" s="1" t="s">
        <v>74</v>
      </c>
      <c r="SD16" s="1" t="s">
        <v>74</v>
      </c>
      <c r="SE16" s="1" t="s">
        <v>74</v>
      </c>
      <c r="SF16" s="1" t="s">
        <v>74</v>
      </c>
      <c r="SG16" s="1" t="s">
        <v>74</v>
      </c>
      <c r="SH16" s="1" t="s">
        <v>74</v>
      </c>
      <c r="SI16" s="1" t="s">
        <v>74</v>
      </c>
      <c r="SJ16" s="1" t="s">
        <v>74</v>
      </c>
      <c r="SK16" s="1" t="s">
        <v>74</v>
      </c>
      <c r="SL16" s="1" t="s">
        <v>74</v>
      </c>
    </row>
    <row r="17" spans="1:506" ht="21.75" customHeight="1">
      <c r="A17" s="99"/>
      <c r="B17" s="83"/>
      <c r="C17" s="87"/>
      <c r="D17" s="87"/>
      <c r="E17" s="87"/>
      <c r="F17" s="87"/>
      <c r="G17" s="87"/>
      <c r="H17" s="156"/>
      <c r="I17" s="156"/>
      <c r="J17" s="88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48"/>
      <c r="BM17" s="53"/>
      <c r="BN17" s="48"/>
      <c r="BO17" s="53"/>
      <c r="BP17" s="48"/>
      <c r="BQ17" s="53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9"/>
      <c r="HC17" s="1" t="s">
        <v>74</v>
      </c>
      <c r="HD17" s="1" t="s">
        <v>74</v>
      </c>
      <c r="HE17" s="1" t="s">
        <v>74</v>
      </c>
      <c r="HF17" s="1" t="s">
        <v>74</v>
      </c>
      <c r="HG17" s="1" t="s">
        <v>74</v>
      </c>
      <c r="HH17" s="1" t="s">
        <v>74</v>
      </c>
      <c r="HI17" s="1" t="s">
        <v>74</v>
      </c>
      <c r="HJ17" s="1" t="s">
        <v>74</v>
      </c>
      <c r="HK17" s="1" t="s">
        <v>74</v>
      </c>
      <c r="HL17" s="1" t="s">
        <v>74</v>
      </c>
      <c r="HM17" s="1" t="s">
        <v>74</v>
      </c>
      <c r="HN17" s="1" t="s">
        <v>74</v>
      </c>
      <c r="HO17" s="1" t="s">
        <v>74</v>
      </c>
      <c r="HP17" s="1" t="s">
        <v>74</v>
      </c>
      <c r="HQ17" s="1" t="s">
        <v>74</v>
      </c>
      <c r="HR17" s="1" t="s">
        <v>74</v>
      </c>
      <c r="HS17" s="1" t="s">
        <v>74</v>
      </c>
      <c r="HT17" s="1" t="s">
        <v>74</v>
      </c>
      <c r="HU17" s="1" t="s">
        <v>74</v>
      </c>
      <c r="HV17" s="1" t="s">
        <v>74</v>
      </c>
      <c r="HW17" s="1" t="s">
        <v>74</v>
      </c>
      <c r="HX17" s="1" t="s">
        <v>74</v>
      </c>
      <c r="HY17" s="1" t="s">
        <v>74</v>
      </c>
      <c r="HZ17" s="1" t="s">
        <v>74</v>
      </c>
      <c r="IA17" s="1" t="s">
        <v>74</v>
      </c>
      <c r="IB17" s="1" t="s">
        <v>74</v>
      </c>
      <c r="IC17" s="1" t="s">
        <v>74</v>
      </c>
      <c r="ID17" s="1" t="s">
        <v>74</v>
      </c>
      <c r="IE17" s="1" t="s">
        <v>74</v>
      </c>
      <c r="IF17" s="1" t="s">
        <v>74</v>
      </c>
      <c r="IG17" s="1" t="s">
        <v>74</v>
      </c>
      <c r="IH17" s="1" t="s">
        <v>74</v>
      </c>
      <c r="II17" s="1" t="s">
        <v>74</v>
      </c>
      <c r="IJ17" s="1" t="s">
        <v>74</v>
      </c>
      <c r="IK17" s="1" t="s">
        <v>74</v>
      </c>
      <c r="IL17" s="1" t="s">
        <v>74</v>
      </c>
      <c r="IM17" s="1" t="s">
        <v>74</v>
      </c>
      <c r="IN17" s="1" t="s">
        <v>74</v>
      </c>
      <c r="IO17" s="1" t="s">
        <v>74</v>
      </c>
      <c r="IP17" s="1" t="s">
        <v>74</v>
      </c>
      <c r="IQ17" s="1" t="s">
        <v>74</v>
      </c>
      <c r="IR17" s="1" t="s">
        <v>74</v>
      </c>
      <c r="IS17" s="1" t="s">
        <v>74</v>
      </c>
      <c r="IT17" s="1" t="s">
        <v>74</v>
      </c>
      <c r="IU17" s="1" t="s">
        <v>74</v>
      </c>
      <c r="IV17" s="1" t="s">
        <v>74</v>
      </c>
      <c r="IW17" s="1" t="s">
        <v>74</v>
      </c>
      <c r="IX17" s="1" t="s">
        <v>74</v>
      </c>
      <c r="IY17" s="1" t="s">
        <v>74</v>
      </c>
      <c r="IZ17" s="1" t="s">
        <v>74</v>
      </c>
      <c r="JA17" s="1" t="s">
        <v>74</v>
      </c>
      <c r="JB17" s="1" t="s">
        <v>74</v>
      </c>
      <c r="JC17" s="1" t="s">
        <v>74</v>
      </c>
      <c r="JD17" s="1" t="s">
        <v>74</v>
      </c>
      <c r="JE17" s="1" t="s">
        <v>74</v>
      </c>
      <c r="JF17" s="1" t="s">
        <v>74</v>
      </c>
      <c r="JG17" s="1" t="s">
        <v>74</v>
      </c>
      <c r="JH17" s="1" t="s">
        <v>74</v>
      </c>
      <c r="JI17" s="1" t="s">
        <v>74</v>
      </c>
      <c r="JJ17" s="1" t="s">
        <v>74</v>
      </c>
      <c r="JK17" s="1" t="s">
        <v>74</v>
      </c>
      <c r="JL17" s="1" t="s">
        <v>74</v>
      </c>
      <c r="JM17" s="1" t="s">
        <v>74</v>
      </c>
      <c r="JN17" s="1" t="s">
        <v>74</v>
      </c>
      <c r="JO17" s="1" t="s">
        <v>74</v>
      </c>
      <c r="JP17" s="1" t="s">
        <v>74</v>
      </c>
      <c r="JQ17" s="1" t="s">
        <v>74</v>
      </c>
      <c r="JR17" s="1" t="s">
        <v>74</v>
      </c>
      <c r="JS17" s="1" t="s">
        <v>74</v>
      </c>
      <c r="JT17" s="1" t="s">
        <v>74</v>
      </c>
      <c r="JU17" s="1" t="s">
        <v>74</v>
      </c>
      <c r="JV17" s="1" t="s">
        <v>74</v>
      </c>
      <c r="JW17" s="1" t="s">
        <v>74</v>
      </c>
      <c r="JX17" s="1" t="s">
        <v>74</v>
      </c>
      <c r="JY17" s="1" t="s">
        <v>74</v>
      </c>
      <c r="JZ17" s="1" t="s">
        <v>74</v>
      </c>
      <c r="KA17" s="1" t="s">
        <v>74</v>
      </c>
      <c r="KB17" s="1" t="s">
        <v>74</v>
      </c>
      <c r="KC17" s="1" t="s">
        <v>74</v>
      </c>
      <c r="KD17" s="1" t="s">
        <v>74</v>
      </c>
      <c r="KE17" s="1" t="s">
        <v>74</v>
      </c>
      <c r="KF17" s="1" t="s">
        <v>74</v>
      </c>
      <c r="KG17" s="1" t="s">
        <v>74</v>
      </c>
      <c r="KH17" s="1" t="s">
        <v>74</v>
      </c>
      <c r="KI17" s="1" t="s">
        <v>74</v>
      </c>
      <c r="KJ17" s="1" t="s">
        <v>74</v>
      </c>
      <c r="KK17" s="1" t="s">
        <v>74</v>
      </c>
      <c r="KL17" s="1" t="s">
        <v>74</v>
      </c>
      <c r="KM17" s="1" t="s">
        <v>74</v>
      </c>
      <c r="KN17" s="1" t="s">
        <v>74</v>
      </c>
      <c r="KO17" s="1" t="s">
        <v>74</v>
      </c>
      <c r="KP17" s="1" t="s">
        <v>74</v>
      </c>
      <c r="KQ17" s="1" t="s">
        <v>74</v>
      </c>
      <c r="KR17" s="1" t="s">
        <v>74</v>
      </c>
      <c r="KS17" s="1" t="s">
        <v>74</v>
      </c>
      <c r="KT17" s="1" t="s">
        <v>74</v>
      </c>
      <c r="KU17" s="1" t="s">
        <v>74</v>
      </c>
      <c r="KV17" s="1" t="s">
        <v>74</v>
      </c>
      <c r="KW17" s="1" t="s">
        <v>74</v>
      </c>
      <c r="KX17" s="1" t="s">
        <v>74</v>
      </c>
      <c r="KY17" s="1" t="s">
        <v>74</v>
      </c>
      <c r="KZ17" s="1" t="s">
        <v>74</v>
      </c>
      <c r="LA17" s="1" t="s">
        <v>74</v>
      </c>
      <c r="LB17" s="1" t="s">
        <v>74</v>
      </c>
      <c r="LC17" s="1" t="s">
        <v>74</v>
      </c>
      <c r="LD17" s="1" t="s">
        <v>74</v>
      </c>
      <c r="LE17" s="1" t="s">
        <v>74</v>
      </c>
      <c r="LF17" s="1" t="s">
        <v>74</v>
      </c>
      <c r="LG17" s="1" t="s">
        <v>74</v>
      </c>
      <c r="LH17" s="1" t="s">
        <v>74</v>
      </c>
      <c r="LI17" s="1" t="s">
        <v>74</v>
      </c>
      <c r="LJ17" s="1" t="s">
        <v>74</v>
      </c>
      <c r="LK17" s="1" t="s">
        <v>74</v>
      </c>
      <c r="LL17" s="1" t="s">
        <v>74</v>
      </c>
      <c r="LM17" s="1" t="s">
        <v>74</v>
      </c>
      <c r="LN17" s="1" t="s">
        <v>74</v>
      </c>
      <c r="LO17" s="1" t="s">
        <v>74</v>
      </c>
      <c r="LP17" s="1" t="s">
        <v>74</v>
      </c>
      <c r="LQ17" s="1" t="s">
        <v>74</v>
      </c>
      <c r="LR17" s="1" t="s">
        <v>74</v>
      </c>
      <c r="LS17" s="1" t="s">
        <v>74</v>
      </c>
      <c r="LT17" s="1" t="s">
        <v>74</v>
      </c>
      <c r="LU17" s="1" t="s">
        <v>74</v>
      </c>
      <c r="LV17" s="1" t="s">
        <v>74</v>
      </c>
      <c r="LW17" s="1" t="s">
        <v>74</v>
      </c>
      <c r="LX17" s="1" t="s">
        <v>74</v>
      </c>
      <c r="LY17" s="1" t="s">
        <v>74</v>
      </c>
      <c r="LZ17" s="1" t="s">
        <v>74</v>
      </c>
      <c r="MA17" s="1" t="s">
        <v>74</v>
      </c>
      <c r="MB17" s="1" t="s">
        <v>74</v>
      </c>
      <c r="MC17" s="1" t="s">
        <v>74</v>
      </c>
      <c r="MD17" s="1" t="s">
        <v>74</v>
      </c>
      <c r="ME17" s="1" t="s">
        <v>74</v>
      </c>
      <c r="MF17" s="1" t="s">
        <v>74</v>
      </c>
      <c r="MG17" s="1" t="s">
        <v>74</v>
      </c>
      <c r="MH17" s="1" t="s">
        <v>74</v>
      </c>
      <c r="MI17" s="1" t="s">
        <v>74</v>
      </c>
      <c r="MJ17" s="1" t="s">
        <v>74</v>
      </c>
      <c r="MK17" s="1" t="s">
        <v>74</v>
      </c>
      <c r="ML17" s="1" t="s">
        <v>74</v>
      </c>
      <c r="MM17" s="1" t="s">
        <v>74</v>
      </c>
      <c r="MN17" s="1" t="s">
        <v>74</v>
      </c>
      <c r="MO17" s="1" t="s">
        <v>74</v>
      </c>
      <c r="MP17" s="1" t="s">
        <v>74</v>
      </c>
      <c r="MQ17" s="1" t="s">
        <v>74</v>
      </c>
      <c r="MR17" s="1" t="s">
        <v>74</v>
      </c>
      <c r="MS17" s="1" t="s">
        <v>74</v>
      </c>
      <c r="MT17" s="1" t="s">
        <v>74</v>
      </c>
      <c r="MU17" s="1" t="s">
        <v>74</v>
      </c>
      <c r="MV17" s="1" t="s">
        <v>74</v>
      </c>
      <c r="MW17" s="1" t="s">
        <v>74</v>
      </c>
      <c r="MX17" s="1" t="s">
        <v>74</v>
      </c>
      <c r="MY17" s="1" t="s">
        <v>74</v>
      </c>
      <c r="MZ17" s="1" t="s">
        <v>74</v>
      </c>
      <c r="NA17" s="1" t="s">
        <v>74</v>
      </c>
      <c r="NB17" s="1" t="s">
        <v>74</v>
      </c>
      <c r="NC17" s="1" t="s">
        <v>74</v>
      </c>
      <c r="ND17" s="1" t="s">
        <v>74</v>
      </c>
      <c r="NE17" s="1" t="s">
        <v>74</v>
      </c>
      <c r="NF17" s="1" t="s">
        <v>74</v>
      </c>
      <c r="NG17" s="1" t="s">
        <v>74</v>
      </c>
      <c r="NH17" s="1" t="s">
        <v>74</v>
      </c>
      <c r="NI17" s="1" t="s">
        <v>74</v>
      </c>
      <c r="NJ17" s="1" t="s">
        <v>74</v>
      </c>
      <c r="NK17" s="1" t="s">
        <v>74</v>
      </c>
      <c r="NL17" s="1" t="s">
        <v>74</v>
      </c>
      <c r="NM17" s="1" t="s">
        <v>74</v>
      </c>
      <c r="NN17" s="1" t="s">
        <v>74</v>
      </c>
      <c r="NO17" s="1" t="s">
        <v>74</v>
      </c>
      <c r="NP17" s="1" t="s">
        <v>74</v>
      </c>
      <c r="NQ17" s="1" t="s">
        <v>74</v>
      </c>
      <c r="NR17" s="1" t="s">
        <v>74</v>
      </c>
      <c r="NS17" s="1" t="s">
        <v>74</v>
      </c>
      <c r="NT17" s="1" t="s">
        <v>74</v>
      </c>
      <c r="NU17" s="1" t="s">
        <v>74</v>
      </c>
      <c r="NV17" s="1" t="s">
        <v>74</v>
      </c>
      <c r="NW17" s="1" t="s">
        <v>74</v>
      </c>
      <c r="NX17" s="1" t="s">
        <v>74</v>
      </c>
      <c r="NY17" s="1" t="s">
        <v>74</v>
      </c>
      <c r="NZ17" s="1" t="s">
        <v>74</v>
      </c>
      <c r="OA17" s="1" t="s">
        <v>74</v>
      </c>
      <c r="OB17" s="1" t="s">
        <v>74</v>
      </c>
      <c r="OC17" s="1" t="s">
        <v>74</v>
      </c>
      <c r="OD17" s="1" t="s">
        <v>74</v>
      </c>
      <c r="OE17" s="1" t="s">
        <v>74</v>
      </c>
      <c r="OF17" s="1" t="s">
        <v>74</v>
      </c>
      <c r="OG17" s="1" t="s">
        <v>74</v>
      </c>
      <c r="OH17" s="1" t="s">
        <v>74</v>
      </c>
      <c r="OI17" s="1" t="s">
        <v>74</v>
      </c>
      <c r="OJ17" s="1" t="s">
        <v>74</v>
      </c>
      <c r="OK17" s="1" t="s">
        <v>74</v>
      </c>
      <c r="OL17" s="1" t="s">
        <v>74</v>
      </c>
      <c r="OM17" s="1" t="s">
        <v>74</v>
      </c>
      <c r="ON17" s="1" t="s">
        <v>74</v>
      </c>
      <c r="OO17" s="1" t="s">
        <v>74</v>
      </c>
      <c r="OP17" s="1" t="s">
        <v>74</v>
      </c>
      <c r="OQ17" s="1" t="s">
        <v>74</v>
      </c>
      <c r="OR17" s="1" t="s">
        <v>74</v>
      </c>
      <c r="OS17" s="1" t="s">
        <v>74</v>
      </c>
      <c r="OT17" s="1" t="s">
        <v>74</v>
      </c>
      <c r="OU17" s="1" t="s">
        <v>74</v>
      </c>
      <c r="OV17" s="1" t="s">
        <v>74</v>
      </c>
      <c r="OW17" s="1" t="s">
        <v>74</v>
      </c>
      <c r="OX17" s="1" t="s">
        <v>74</v>
      </c>
      <c r="OY17" s="1" t="s">
        <v>74</v>
      </c>
      <c r="OZ17" s="1" t="s">
        <v>74</v>
      </c>
      <c r="PA17" s="1" t="s">
        <v>74</v>
      </c>
      <c r="PB17" s="1" t="s">
        <v>74</v>
      </c>
      <c r="PC17" s="1" t="s">
        <v>74</v>
      </c>
      <c r="PD17" s="1" t="s">
        <v>74</v>
      </c>
      <c r="PE17" s="1" t="s">
        <v>74</v>
      </c>
      <c r="PF17" s="1" t="s">
        <v>74</v>
      </c>
      <c r="PG17" s="1" t="s">
        <v>74</v>
      </c>
      <c r="PH17" s="1" t="s">
        <v>74</v>
      </c>
      <c r="PI17" s="1" t="s">
        <v>74</v>
      </c>
      <c r="PJ17" s="1" t="s">
        <v>74</v>
      </c>
      <c r="PK17" s="1" t="s">
        <v>74</v>
      </c>
      <c r="PL17" s="1" t="s">
        <v>74</v>
      </c>
      <c r="PM17" s="1" t="s">
        <v>74</v>
      </c>
      <c r="PN17" s="1" t="s">
        <v>74</v>
      </c>
      <c r="PO17" s="1" t="s">
        <v>74</v>
      </c>
      <c r="PP17" s="1" t="s">
        <v>74</v>
      </c>
      <c r="PQ17" s="1" t="s">
        <v>74</v>
      </c>
      <c r="PR17" s="1" t="s">
        <v>74</v>
      </c>
      <c r="PS17" s="1" t="s">
        <v>74</v>
      </c>
      <c r="PT17" s="1" t="s">
        <v>74</v>
      </c>
      <c r="PU17" s="1" t="s">
        <v>74</v>
      </c>
      <c r="PV17" s="1" t="s">
        <v>74</v>
      </c>
      <c r="PW17" s="1" t="s">
        <v>74</v>
      </c>
      <c r="PX17" s="1" t="s">
        <v>74</v>
      </c>
      <c r="PY17" s="1" t="s">
        <v>74</v>
      </c>
      <c r="PZ17" s="1" t="s">
        <v>74</v>
      </c>
      <c r="QA17" s="1" t="s">
        <v>74</v>
      </c>
      <c r="QB17" s="1" t="s">
        <v>74</v>
      </c>
      <c r="QC17" s="1" t="s">
        <v>74</v>
      </c>
      <c r="QD17" s="1" t="s">
        <v>74</v>
      </c>
      <c r="QE17" s="1" t="s">
        <v>74</v>
      </c>
      <c r="QF17" s="1" t="s">
        <v>74</v>
      </c>
      <c r="QG17" s="1" t="s">
        <v>74</v>
      </c>
      <c r="QH17" s="1" t="s">
        <v>74</v>
      </c>
      <c r="QI17" s="1" t="s">
        <v>74</v>
      </c>
      <c r="QJ17" s="1" t="s">
        <v>74</v>
      </c>
      <c r="QK17" s="1" t="s">
        <v>74</v>
      </c>
      <c r="QL17" s="1" t="s">
        <v>74</v>
      </c>
      <c r="QM17" s="1" t="s">
        <v>74</v>
      </c>
      <c r="QN17" s="1" t="s">
        <v>74</v>
      </c>
      <c r="QO17" s="1" t="s">
        <v>74</v>
      </c>
      <c r="QP17" s="1" t="s">
        <v>74</v>
      </c>
      <c r="QQ17" s="1" t="s">
        <v>74</v>
      </c>
      <c r="QR17" s="1" t="s">
        <v>74</v>
      </c>
      <c r="QS17" s="1" t="s">
        <v>74</v>
      </c>
      <c r="QT17" s="1" t="s">
        <v>74</v>
      </c>
      <c r="QU17" s="1" t="s">
        <v>74</v>
      </c>
      <c r="QV17" s="1" t="s">
        <v>74</v>
      </c>
      <c r="QW17" s="1" t="s">
        <v>74</v>
      </c>
      <c r="QX17" s="1" t="s">
        <v>74</v>
      </c>
      <c r="QY17" s="1" t="s">
        <v>74</v>
      </c>
      <c r="QZ17" s="1" t="s">
        <v>74</v>
      </c>
      <c r="RA17" s="1" t="s">
        <v>74</v>
      </c>
      <c r="RB17" s="1" t="s">
        <v>74</v>
      </c>
      <c r="RC17" s="1" t="s">
        <v>74</v>
      </c>
      <c r="RD17" s="1" t="s">
        <v>74</v>
      </c>
      <c r="RE17" s="1" t="s">
        <v>74</v>
      </c>
      <c r="RF17" s="1" t="s">
        <v>74</v>
      </c>
      <c r="RG17" s="1" t="s">
        <v>74</v>
      </c>
      <c r="RH17" s="1" t="s">
        <v>74</v>
      </c>
      <c r="RI17" s="1" t="s">
        <v>74</v>
      </c>
      <c r="RJ17" s="1" t="s">
        <v>74</v>
      </c>
      <c r="RK17" s="1" t="s">
        <v>74</v>
      </c>
      <c r="RL17" s="1" t="s">
        <v>74</v>
      </c>
      <c r="RM17" s="1" t="s">
        <v>74</v>
      </c>
      <c r="RN17" s="1" t="s">
        <v>74</v>
      </c>
      <c r="RO17" s="1" t="s">
        <v>74</v>
      </c>
      <c r="RP17" s="1" t="s">
        <v>74</v>
      </c>
      <c r="RQ17" s="1" t="s">
        <v>74</v>
      </c>
      <c r="RR17" s="1" t="s">
        <v>74</v>
      </c>
      <c r="RS17" s="1" t="s">
        <v>74</v>
      </c>
      <c r="RT17" s="1" t="s">
        <v>74</v>
      </c>
      <c r="RU17" s="1" t="s">
        <v>74</v>
      </c>
      <c r="RV17" s="1" t="s">
        <v>74</v>
      </c>
      <c r="RW17" s="1" t="s">
        <v>74</v>
      </c>
      <c r="RX17" s="1" t="s">
        <v>74</v>
      </c>
      <c r="RY17" s="1" t="s">
        <v>74</v>
      </c>
      <c r="RZ17" s="1" t="s">
        <v>74</v>
      </c>
      <c r="SA17" s="1" t="s">
        <v>74</v>
      </c>
      <c r="SB17" s="1" t="s">
        <v>74</v>
      </c>
      <c r="SC17" s="1" t="s">
        <v>74</v>
      </c>
      <c r="SD17" s="1" t="s">
        <v>74</v>
      </c>
      <c r="SE17" s="1" t="s">
        <v>74</v>
      </c>
      <c r="SF17" s="1" t="s">
        <v>74</v>
      </c>
      <c r="SG17" s="1" t="s">
        <v>74</v>
      </c>
      <c r="SH17" s="1" t="s">
        <v>74</v>
      </c>
      <c r="SI17" s="1" t="s">
        <v>74</v>
      </c>
      <c r="SJ17" s="1" t="s">
        <v>74</v>
      </c>
      <c r="SK17" s="1" t="s">
        <v>74</v>
      </c>
      <c r="SL17" s="1" t="s">
        <v>74</v>
      </c>
    </row>
    <row r="18" spans="1:506" ht="21.75" customHeight="1" thickBot="1">
      <c r="A18" s="99"/>
      <c r="B18" s="84"/>
      <c r="C18" s="89"/>
      <c r="D18" s="89"/>
      <c r="E18" s="89"/>
      <c r="F18" s="89"/>
      <c r="G18" s="89"/>
      <c r="H18" s="157"/>
      <c r="I18" s="157"/>
      <c r="J18" s="90"/>
      <c r="K18" s="58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69"/>
      <c r="BJ18" s="55"/>
      <c r="BK18" s="69"/>
      <c r="BL18" s="55"/>
      <c r="BM18" s="69"/>
      <c r="BN18" s="55"/>
      <c r="BO18" s="69"/>
      <c r="BP18" s="55"/>
      <c r="BQ18" s="69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6"/>
    </row>
    <row r="19" spans="1:506" ht="24.75" thickBot="1">
      <c r="A19" s="557" t="s">
        <v>316</v>
      </c>
      <c r="B19" s="558"/>
      <c r="C19" s="74">
        <v>1</v>
      </c>
      <c r="D19" s="74">
        <v>2</v>
      </c>
      <c r="E19" s="74">
        <v>3</v>
      </c>
      <c r="F19" s="74">
        <v>4</v>
      </c>
      <c r="G19" s="74">
        <v>5</v>
      </c>
      <c r="H19" s="158">
        <v>6</v>
      </c>
      <c r="I19" s="158">
        <v>7</v>
      </c>
      <c r="J19" s="75">
        <v>8</v>
      </c>
      <c r="K19" s="76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8"/>
    </row>
    <row r="20" spans="1:506" s="20" customFormat="1" ht="24.75" customHeight="1">
      <c r="A20" s="100"/>
      <c r="B20" s="83" t="s">
        <v>418</v>
      </c>
      <c r="C20" s="87" t="s">
        <v>11</v>
      </c>
      <c r="D20" s="87" t="s">
        <v>12</v>
      </c>
      <c r="E20" s="87" t="s">
        <v>13</v>
      </c>
      <c r="F20" s="87"/>
      <c r="G20" s="87"/>
      <c r="H20" s="408"/>
      <c r="I20" s="408"/>
      <c r="J20" s="409"/>
      <c r="K20" s="210">
        <v>1</v>
      </c>
      <c r="L20" s="211">
        <v>2</v>
      </c>
      <c r="M20" s="211">
        <v>1</v>
      </c>
      <c r="N20" s="211">
        <v>3</v>
      </c>
      <c r="O20" s="211">
        <v>1</v>
      </c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11"/>
      <c r="DA20" s="211"/>
      <c r="DB20" s="211"/>
      <c r="DC20" s="211"/>
      <c r="DD20" s="211"/>
      <c r="DE20" s="211"/>
      <c r="DF20" s="211"/>
      <c r="DG20" s="211"/>
      <c r="DH20" s="211"/>
      <c r="DI20" s="211"/>
      <c r="DJ20" s="211"/>
      <c r="DK20" s="211"/>
      <c r="DL20" s="211"/>
      <c r="DM20" s="211"/>
      <c r="DN20" s="211"/>
      <c r="DO20" s="211"/>
      <c r="DP20" s="211"/>
      <c r="DQ20" s="211"/>
      <c r="DR20" s="211"/>
      <c r="DS20" s="211"/>
      <c r="DT20" s="211"/>
      <c r="DU20" s="211"/>
      <c r="DV20" s="211"/>
      <c r="DW20" s="211"/>
      <c r="DX20" s="211"/>
      <c r="DY20" s="211"/>
      <c r="DZ20" s="211"/>
      <c r="EA20" s="211"/>
      <c r="EB20" s="211"/>
      <c r="EC20" s="211"/>
      <c r="ED20" s="211"/>
      <c r="EE20" s="211"/>
      <c r="EF20" s="211"/>
      <c r="EG20" s="211"/>
      <c r="EH20" s="211"/>
      <c r="EI20" s="211"/>
      <c r="EJ20" s="211"/>
      <c r="EK20" s="211"/>
      <c r="EL20" s="211"/>
      <c r="EM20" s="211"/>
      <c r="EN20" s="211"/>
      <c r="EO20" s="211"/>
      <c r="EP20" s="211"/>
      <c r="EQ20" s="211"/>
      <c r="ER20" s="211"/>
      <c r="ES20" s="211"/>
      <c r="ET20" s="211"/>
      <c r="EU20" s="211"/>
      <c r="EV20" s="211"/>
      <c r="EW20" s="211"/>
      <c r="EX20" s="211"/>
      <c r="EY20" s="211"/>
      <c r="EZ20" s="211"/>
      <c r="FA20" s="211"/>
      <c r="FB20" s="211"/>
      <c r="FC20" s="211"/>
      <c r="FD20" s="211"/>
      <c r="FE20" s="211"/>
      <c r="FF20" s="211"/>
      <c r="FG20" s="211"/>
      <c r="FH20" s="211"/>
      <c r="FI20" s="211"/>
      <c r="FJ20" s="211"/>
      <c r="FK20" s="211"/>
      <c r="FL20" s="211"/>
      <c r="FM20" s="211"/>
      <c r="FN20" s="211"/>
      <c r="FO20" s="211"/>
      <c r="FP20" s="211"/>
      <c r="FQ20" s="211"/>
      <c r="FR20" s="211"/>
      <c r="FS20" s="211"/>
      <c r="FT20" s="211"/>
      <c r="FU20" s="211"/>
      <c r="FV20" s="211"/>
      <c r="FW20" s="211"/>
      <c r="FX20" s="211"/>
      <c r="FY20" s="211"/>
      <c r="FZ20" s="211"/>
      <c r="GA20" s="211"/>
      <c r="GB20" s="211"/>
      <c r="GC20" s="211"/>
      <c r="GD20" s="211"/>
      <c r="GE20" s="211"/>
      <c r="GF20" s="211"/>
      <c r="GG20" s="211"/>
      <c r="GH20" s="211"/>
      <c r="GI20" s="211"/>
      <c r="GJ20" s="211"/>
      <c r="GK20" s="211"/>
      <c r="GL20" s="211"/>
      <c r="GM20" s="211"/>
      <c r="GN20" s="211"/>
      <c r="GO20" s="211"/>
      <c r="GP20" s="211"/>
      <c r="GQ20" s="211"/>
      <c r="GR20" s="211"/>
      <c r="GS20" s="211"/>
      <c r="GT20" s="211"/>
      <c r="GU20" s="211"/>
      <c r="GV20" s="211"/>
      <c r="GW20" s="211"/>
      <c r="GX20" s="211"/>
      <c r="GY20" s="211"/>
      <c r="GZ20" s="211"/>
      <c r="HA20" s="211"/>
      <c r="HB20" s="212"/>
    </row>
    <row r="21" spans="1:506">
      <c r="A21" s="59"/>
      <c r="B21" s="83"/>
      <c r="C21" s="87"/>
      <c r="D21" s="87"/>
      <c r="E21" s="87"/>
      <c r="F21" s="87"/>
      <c r="G21" s="87"/>
      <c r="H21" s="156"/>
      <c r="I21" s="156"/>
      <c r="J21" s="88"/>
      <c r="K21" s="57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9"/>
    </row>
    <row r="22" spans="1:506" ht="24">
      <c r="A22" s="99"/>
      <c r="B22" s="83"/>
      <c r="C22" s="91"/>
      <c r="D22" s="91"/>
      <c r="E22" s="87"/>
      <c r="F22" s="87"/>
      <c r="G22" s="87"/>
      <c r="H22" s="156"/>
      <c r="I22" s="156"/>
      <c r="J22" s="88"/>
      <c r="K22" s="58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6"/>
    </row>
    <row r="23" spans="1:506">
      <c r="A23" s="59"/>
      <c r="B23" s="84"/>
      <c r="C23" s="91"/>
      <c r="D23" s="91"/>
      <c r="E23" s="87"/>
      <c r="F23" s="87"/>
      <c r="G23" s="87"/>
      <c r="H23" s="156"/>
      <c r="I23" s="156"/>
      <c r="J23" s="88"/>
      <c r="K23" s="58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6"/>
    </row>
    <row r="24" spans="1:506" ht="24">
      <c r="A24" s="99"/>
      <c r="B24" s="83"/>
      <c r="C24" s="87"/>
      <c r="D24" s="87"/>
      <c r="E24" s="87"/>
      <c r="F24" s="87"/>
      <c r="G24" s="87"/>
      <c r="H24" s="156"/>
      <c r="I24" s="156"/>
      <c r="J24" s="88"/>
      <c r="K24" s="58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6"/>
    </row>
    <row r="25" spans="1:506" ht="22.5" thickBot="1">
      <c r="A25" s="128"/>
      <c r="B25" s="84"/>
      <c r="C25" s="89"/>
      <c r="D25" s="89"/>
      <c r="E25" s="89"/>
      <c r="F25" s="89"/>
      <c r="G25" s="89"/>
      <c r="H25" s="157"/>
      <c r="I25" s="157"/>
      <c r="J25" s="90"/>
      <c r="K25" s="58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6"/>
    </row>
    <row r="26" spans="1:506" s="129" customFormat="1" ht="22.5" customHeight="1" thickBot="1">
      <c r="A26" s="551" t="s">
        <v>317</v>
      </c>
      <c r="B26" s="552"/>
      <c r="C26" s="552"/>
      <c r="D26" s="552"/>
      <c r="E26" s="552"/>
      <c r="F26" s="552"/>
      <c r="G26" s="552"/>
      <c r="H26" s="552"/>
      <c r="I26" s="552"/>
      <c r="J26" s="552"/>
      <c r="K26" s="552"/>
      <c r="L26" s="552"/>
      <c r="M26" s="552"/>
      <c r="N26" s="552"/>
      <c r="O26" s="552"/>
      <c r="P26" s="552"/>
      <c r="Q26" s="552"/>
      <c r="R26" s="552"/>
      <c r="S26" s="552"/>
      <c r="T26" s="552"/>
      <c r="U26" s="552"/>
      <c r="V26" s="552"/>
      <c r="W26" s="552"/>
      <c r="X26" s="552"/>
      <c r="Y26" s="552"/>
      <c r="Z26" s="552"/>
      <c r="AA26" s="552"/>
      <c r="AB26" s="552"/>
      <c r="AC26" s="552"/>
      <c r="AD26" s="552"/>
      <c r="AE26" s="552"/>
      <c r="AF26" s="552"/>
      <c r="AG26" s="552"/>
      <c r="AH26" s="552"/>
      <c r="AI26" s="552"/>
      <c r="AJ26" s="552"/>
      <c r="AK26" s="552"/>
      <c r="AL26" s="552"/>
      <c r="AM26" s="552"/>
      <c r="AN26" s="552"/>
      <c r="AO26" s="552"/>
      <c r="AP26" s="552"/>
      <c r="AQ26" s="552"/>
      <c r="AR26" s="552"/>
      <c r="AS26" s="552"/>
      <c r="AT26" s="552"/>
      <c r="AU26" s="552"/>
      <c r="AV26" s="552"/>
      <c r="AW26" s="552"/>
      <c r="AX26" s="552"/>
      <c r="AY26" s="552"/>
      <c r="AZ26" s="552"/>
      <c r="BA26" s="552"/>
      <c r="BB26" s="552"/>
      <c r="BC26" s="552"/>
      <c r="BD26" s="552"/>
      <c r="BE26" s="552"/>
      <c r="BF26" s="552"/>
      <c r="BG26" s="552"/>
      <c r="BH26" s="552"/>
      <c r="BI26" s="552"/>
      <c r="BJ26" s="552"/>
      <c r="BK26" s="552"/>
      <c r="BL26" s="552"/>
      <c r="BM26" s="552"/>
      <c r="BN26" s="552"/>
      <c r="BO26" s="552"/>
      <c r="BP26" s="552"/>
      <c r="BQ26" s="552"/>
      <c r="BR26" s="552"/>
      <c r="BS26" s="552"/>
      <c r="BT26" s="552"/>
      <c r="BU26" s="552"/>
      <c r="BV26" s="552"/>
      <c r="BW26" s="552"/>
      <c r="BX26" s="552"/>
      <c r="BY26" s="552"/>
      <c r="BZ26" s="552"/>
      <c r="CA26" s="552"/>
      <c r="CB26" s="552"/>
      <c r="CC26" s="552"/>
      <c r="CD26" s="552"/>
      <c r="CE26" s="552"/>
      <c r="CF26" s="552"/>
      <c r="CG26" s="552"/>
      <c r="CH26" s="552"/>
      <c r="CI26" s="552"/>
      <c r="CJ26" s="552"/>
      <c r="CK26" s="552"/>
      <c r="CL26" s="552"/>
      <c r="CM26" s="552"/>
      <c r="CN26" s="552"/>
      <c r="CO26" s="552"/>
      <c r="CP26" s="552"/>
      <c r="CQ26" s="552"/>
      <c r="CR26" s="552"/>
      <c r="CS26" s="552"/>
      <c r="CT26" s="552"/>
      <c r="CU26" s="552"/>
      <c r="CV26" s="552"/>
      <c r="CW26" s="552"/>
      <c r="CX26" s="552"/>
      <c r="CY26" s="552"/>
      <c r="CZ26" s="552"/>
      <c r="DA26" s="552"/>
      <c r="DB26" s="552"/>
      <c r="DC26" s="552"/>
      <c r="DD26" s="552"/>
      <c r="DE26" s="552"/>
      <c r="DF26" s="552"/>
      <c r="DG26" s="552"/>
      <c r="DH26" s="552"/>
      <c r="DI26" s="552"/>
      <c r="DJ26" s="552"/>
      <c r="DK26" s="552"/>
      <c r="DL26" s="552"/>
      <c r="DM26" s="552"/>
      <c r="DN26" s="552"/>
      <c r="DO26" s="552"/>
      <c r="DP26" s="552"/>
      <c r="DQ26" s="552"/>
      <c r="DR26" s="552"/>
      <c r="DS26" s="552"/>
      <c r="DT26" s="552"/>
      <c r="DU26" s="552"/>
      <c r="DV26" s="552"/>
      <c r="DW26" s="552"/>
      <c r="DX26" s="552"/>
      <c r="DY26" s="552"/>
      <c r="DZ26" s="552"/>
      <c r="EA26" s="552"/>
      <c r="EB26" s="552"/>
      <c r="EC26" s="552"/>
      <c r="ED26" s="552"/>
      <c r="EE26" s="552"/>
      <c r="EF26" s="552"/>
      <c r="EG26" s="552"/>
      <c r="EH26" s="552"/>
      <c r="EI26" s="552"/>
      <c r="EJ26" s="552"/>
      <c r="EK26" s="552"/>
      <c r="EL26" s="552"/>
      <c r="EM26" s="552"/>
      <c r="EN26" s="552"/>
      <c r="EO26" s="552"/>
      <c r="EP26" s="552"/>
      <c r="EQ26" s="552"/>
      <c r="ER26" s="552"/>
      <c r="ES26" s="552"/>
      <c r="ET26" s="552"/>
      <c r="EU26" s="552"/>
      <c r="EV26" s="552"/>
      <c r="EW26" s="552"/>
      <c r="EX26" s="552"/>
      <c r="EY26" s="552"/>
      <c r="EZ26" s="552"/>
      <c r="FA26" s="552"/>
      <c r="FB26" s="552"/>
      <c r="FC26" s="552"/>
      <c r="FD26" s="552"/>
      <c r="FE26" s="552"/>
      <c r="FF26" s="552"/>
      <c r="FG26" s="552"/>
      <c r="FH26" s="552"/>
      <c r="FI26" s="552"/>
      <c r="FJ26" s="552"/>
      <c r="FK26" s="552"/>
      <c r="FL26" s="552"/>
      <c r="FM26" s="552"/>
      <c r="FN26" s="552"/>
      <c r="FO26" s="552"/>
      <c r="FP26" s="552"/>
      <c r="FQ26" s="552"/>
      <c r="FR26" s="552"/>
      <c r="FS26" s="552"/>
      <c r="FT26" s="552"/>
      <c r="FU26" s="552"/>
      <c r="FV26" s="552"/>
      <c r="FW26" s="552"/>
      <c r="FX26" s="552"/>
      <c r="FY26" s="552"/>
      <c r="FZ26" s="552"/>
      <c r="GA26" s="552"/>
      <c r="GB26" s="552"/>
      <c r="GC26" s="552"/>
      <c r="GD26" s="552"/>
      <c r="GE26" s="552"/>
      <c r="GF26" s="552"/>
      <c r="GG26" s="552"/>
      <c r="GH26" s="552"/>
      <c r="GI26" s="552"/>
      <c r="GJ26" s="552"/>
      <c r="GK26" s="552"/>
      <c r="GL26" s="552"/>
      <c r="GM26" s="552"/>
      <c r="GN26" s="552"/>
      <c r="GO26" s="552"/>
      <c r="GP26" s="552"/>
      <c r="GQ26" s="552"/>
      <c r="GR26" s="552"/>
      <c r="GS26" s="552"/>
      <c r="GT26" s="552"/>
      <c r="GU26" s="552"/>
      <c r="GV26" s="552"/>
      <c r="GW26" s="552"/>
      <c r="GX26" s="552"/>
      <c r="GY26" s="552"/>
      <c r="GZ26" s="552"/>
      <c r="HA26" s="552"/>
      <c r="HB26" s="553"/>
    </row>
    <row r="27" spans="1:506" ht="21.75" customHeight="1">
      <c r="A27" s="135">
        <v>1</v>
      </c>
      <c r="B27" s="579" t="s">
        <v>419</v>
      </c>
      <c r="C27" s="580"/>
      <c r="D27" s="580"/>
      <c r="E27" s="580"/>
      <c r="F27" s="580"/>
      <c r="G27" s="580"/>
      <c r="H27" s="580"/>
      <c r="I27" s="580"/>
      <c r="J27" s="581"/>
      <c r="K27" s="61">
        <v>5</v>
      </c>
      <c r="L27" s="61">
        <v>5</v>
      </c>
      <c r="M27" s="61">
        <v>4</v>
      </c>
      <c r="N27" s="61">
        <v>5</v>
      </c>
      <c r="O27" s="61">
        <v>4</v>
      </c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3"/>
      <c r="HC27" s="1" t="s">
        <v>74</v>
      </c>
      <c r="HD27" s="1" t="s">
        <v>74</v>
      </c>
      <c r="HE27" s="1" t="s">
        <v>74</v>
      </c>
      <c r="HF27" s="1" t="s">
        <v>74</v>
      </c>
      <c r="HG27" s="1" t="s">
        <v>74</v>
      </c>
      <c r="HH27" s="1" t="s">
        <v>74</v>
      </c>
      <c r="HI27" s="1" t="s">
        <v>74</v>
      </c>
      <c r="HJ27" s="1" t="s">
        <v>74</v>
      </c>
      <c r="HK27" s="1" t="s">
        <v>74</v>
      </c>
      <c r="HL27" s="1" t="s">
        <v>74</v>
      </c>
      <c r="HM27" s="1" t="s">
        <v>74</v>
      </c>
      <c r="HN27" s="1" t="s">
        <v>74</v>
      </c>
      <c r="HO27" s="1" t="s">
        <v>74</v>
      </c>
      <c r="HP27" s="1" t="s">
        <v>74</v>
      </c>
      <c r="HQ27" s="1" t="s">
        <v>74</v>
      </c>
      <c r="HR27" s="1" t="s">
        <v>74</v>
      </c>
      <c r="HS27" s="1" t="s">
        <v>74</v>
      </c>
      <c r="HT27" s="1" t="s">
        <v>74</v>
      </c>
      <c r="HU27" s="1" t="s">
        <v>74</v>
      </c>
      <c r="HV27" s="1" t="s">
        <v>74</v>
      </c>
      <c r="HW27" s="1" t="s">
        <v>74</v>
      </c>
      <c r="HX27" s="1" t="s">
        <v>74</v>
      </c>
      <c r="HY27" s="1" t="s">
        <v>74</v>
      </c>
      <c r="HZ27" s="1" t="s">
        <v>74</v>
      </c>
      <c r="IA27" s="1" t="s">
        <v>74</v>
      </c>
      <c r="IB27" s="1" t="s">
        <v>74</v>
      </c>
      <c r="IC27" s="1" t="s">
        <v>74</v>
      </c>
      <c r="ID27" s="1" t="s">
        <v>74</v>
      </c>
      <c r="IE27" s="1" t="s">
        <v>74</v>
      </c>
      <c r="IF27" s="1" t="s">
        <v>74</v>
      </c>
      <c r="IG27" s="1" t="s">
        <v>74</v>
      </c>
      <c r="IH27" s="1" t="s">
        <v>74</v>
      </c>
      <c r="II27" s="1" t="s">
        <v>74</v>
      </c>
      <c r="IJ27" s="1" t="s">
        <v>74</v>
      </c>
      <c r="IK27" s="1" t="s">
        <v>74</v>
      </c>
      <c r="IL27" s="1" t="s">
        <v>74</v>
      </c>
      <c r="IM27" s="1" t="s">
        <v>74</v>
      </c>
      <c r="IN27" s="1" t="s">
        <v>74</v>
      </c>
      <c r="IO27" s="1" t="s">
        <v>74</v>
      </c>
      <c r="IP27" s="1" t="s">
        <v>74</v>
      </c>
      <c r="IQ27" s="1" t="s">
        <v>74</v>
      </c>
      <c r="IR27" s="1" t="s">
        <v>74</v>
      </c>
      <c r="IS27" s="1" t="s">
        <v>74</v>
      </c>
      <c r="IT27" s="1" t="s">
        <v>74</v>
      </c>
      <c r="IU27" s="1" t="s">
        <v>74</v>
      </c>
      <c r="IV27" s="1" t="s">
        <v>74</v>
      </c>
      <c r="IW27" s="1" t="s">
        <v>74</v>
      </c>
      <c r="IX27" s="1" t="s">
        <v>74</v>
      </c>
      <c r="IY27" s="1" t="s">
        <v>74</v>
      </c>
      <c r="IZ27" s="1" t="s">
        <v>74</v>
      </c>
      <c r="JA27" s="1" t="s">
        <v>74</v>
      </c>
      <c r="JB27" s="1" t="s">
        <v>74</v>
      </c>
      <c r="JC27" s="1" t="s">
        <v>74</v>
      </c>
      <c r="JD27" s="1" t="s">
        <v>74</v>
      </c>
      <c r="JE27" s="1" t="s">
        <v>74</v>
      </c>
      <c r="JF27" s="1" t="s">
        <v>74</v>
      </c>
      <c r="JG27" s="1" t="s">
        <v>74</v>
      </c>
      <c r="JH27" s="1" t="s">
        <v>74</v>
      </c>
      <c r="JI27" s="1" t="s">
        <v>74</v>
      </c>
      <c r="JJ27" s="1" t="s">
        <v>74</v>
      </c>
      <c r="JK27" s="1" t="s">
        <v>74</v>
      </c>
      <c r="JL27" s="1" t="s">
        <v>74</v>
      </c>
      <c r="JM27" s="1" t="s">
        <v>74</v>
      </c>
      <c r="JN27" s="1" t="s">
        <v>74</v>
      </c>
      <c r="JO27" s="1" t="s">
        <v>74</v>
      </c>
      <c r="JP27" s="1" t="s">
        <v>74</v>
      </c>
      <c r="JQ27" s="1" t="s">
        <v>74</v>
      </c>
      <c r="JR27" s="1" t="s">
        <v>74</v>
      </c>
      <c r="JS27" s="1" t="s">
        <v>74</v>
      </c>
      <c r="JT27" s="1" t="s">
        <v>74</v>
      </c>
      <c r="JU27" s="1" t="s">
        <v>74</v>
      </c>
      <c r="JV27" s="1" t="s">
        <v>74</v>
      </c>
      <c r="JW27" s="1" t="s">
        <v>74</v>
      </c>
      <c r="JX27" s="1" t="s">
        <v>74</v>
      </c>
      <c r="JY27" s="1" t="s">
        <v>74</v>
      </c>
      <c r="JZ27" s="1" t="s">
        <v>74</v>
      </c>
      <c r="KA27" s="1" t="s">
        <v>74</v>
      </c>
      <c r="KB27" s="1" t="s">
        <v>74</v>
      </c>
      <c r="KC27" s="1" t="s">
        <v>74</v>
      </c>
      <c r="KD27" s="1" t="s">
        <v>74</v>
      </c>
      <c r="KE27" s="1" t="s">
        <v>74</v>
      </c>
      <c r="KF27" s="1" t="s">
        <v>74</v>
      </c>
      <c r="KG27" s="1" t="s">
        <v>74</v>
      </c>
      <c r="KH27" s="1" t="s">
        <v>74</v>
      </c>
      <c r="KI27" s="1" t="s">
        <v>74</v>
      </c>
      <c r="KJ27" s="1" t="s">
        <v>74</v>
      </c>
      <c r="KK27" s="1" t="s">
        <v>74</v>
      </c>
      <c r="KL27" s="1" t="s">
        <v>74</v>
      </c>
      <c r="KM27" s="1" t="s">
        <v>74</v>
      </c>
      <c r="KN27" s="1" t="s">
        <v>74</v>
      </c>
      <c r="KO27" s="1" t="s">
        <v>74</v>
      </c>
      <c r="KP27" s="1" t="s">
        <v>74</v>
      </c>
      <c r="KQ27" s="1" t="s">
        <v>74</v>
      </c>
      <c r="KR27" s="1" t="s">
        <v>74</v>
      </c>
      <c r="KS27" s="1" t="s">
        <v>74</v>
      </c>
      <c r="KT27" s="1" t="s">
        <v>74</v>
      </c>
      <c r="KU27" s="1" t="s">
        <v>74</v>
      </c>
      <c r="KV27" s="1" t="s">
        <v>74</v>
      </c>
      <c r="KW27" s="1" t="s">
        <v>74</v>
      </c>
      <c r="KX27" s="1" t="s">
        <v>74</v>
      </c>
      <c r="KY27" s="1" t="s">
        <v>74</v>
      </c>
      <c r="KZ27" s="1" t="s">
        <v>74</v>
      </c>
      <c r="LA27" s="1" t="s">
        <v>74</v>
      </c>
      <c r="LB27" s="1" t="s">
        <v>74</v>
      </c>
      <c r="LC27" s="1" t="s">
        <v>74</v>
      </c>
      <c r="LD27" s="1" t="s">
        <v>74</v>
      </c>
      <c r="LE27" s="1" t="s">
        <v>74</v>
      </c>
      <c r="LF27" s="1" t="s">
        <v>74</v>
      </c>
      <c r="LG27" s="1" t="s">
        <v>74</v>
      </c>
      <c r="LH27" s="1" t="s">
        <v>74</v>
      </c>
      <c r="LI27" s="1" t="s">
        <v>74</v>
      </c>
      <c r="LJ27" s="1" t="s">
        <v>74</v>
      </c>
      <c r="LK27" s="1" t="s">
        <v>74</v>
      </c>
      <c r="LL27" s="1" t="s">
        <v>74</v>
      </c>
      <c r="LM27" s="1" t="s">
        <v>74</v>
      </c>
      <c r="LN27" s="1" t="s">
        <v>74</v>
      </c>
      <c r="LO27" s="1" t="s">
        <v>74</v>
      </c>
      <c r="LP27" s="1" t="s">
        <v>74</v>
      </c>
      <c r="LQ27" s="1" t="s">
        <v>74</v>
      </c>
      <c r="LR27" s="1" t="s">
        <v>74</v>
      </c>
      <c r="LS27" s="1" t="s">
        <v>74</v>
      </c>
      <c r="LT27" s="1" t="s">
        <v>74</v>
      </c>
      <c r="LU27" s="1" t="s">
        <v>74</v>
      </c>
      <c r="LV27" s="1" t="s">
        <v>74</v>
      </c>
      <c r="LW27" s="1" t="s">
        <v>74</v>
      </c>
      <c r="LX27" s="1" t="s">
        <v>74</v>
      </c>
      <c r="LY27" s="1" t="s">
        <v>74</v>
      </c>
      <c r="LZ27" s="1" t="s">
        <v>74</v>
      </c>
      <c r="MA27" s="1" t="s">
        <v>74</v>
      </c>
      <c r="MB27" s="1" t="s">
        <v>74</v>
      </c>
      <c r="MC27" s="1" t="s">
        <v>74</v>
      </c>
      <c r="MD27" s="1" t="s">
        <v>74</v>
      </c>
      <c r="ME27" s="1" t="s">
        <v>74</v>
      </c>
      <c r="MF27" s="1" t="s">
        <v>74</v>
      </c>
      <c r="MG27" s="1" t="s">
        <v>74</v>
      </c>
      <c r="MH27" s="1" t="s">
        <v>74</v>
      </c>
      <c r="MI27" s="1" t="s">
        <v>74</v>
      </c>
      <c r="MJ27" s="1" t="s">
        <v>74</v>
      </c>
      <c r="MK27" s="1" t="s">
        <v>74</v>
      </c>
      <c r="ML27" s="1" t="s">
        <v>74</v>
      </c>
      <c r="MM27" s="1" t="s">
        <v>74</v>
      </c>
      <c r="MN27" s="1" t="s">
        <v>74</v>
      </c>
      <c r="MO27" s="1" t="s">
        <v>74</v>
      </c>
      <c r="MP27" s="1" t="s">
        <v>74</v>
      </c>
      <c r="MQ27" s="1" t="s">
        <v>74</v>
      </c>
      <c r="MR27" s="1" t="s">
        <v>74</v>
      </c>
      <c r="MS27" s="1" t="s">
        <v>74</v>
      </c>
      <c r="MT27" s="1" t="s">
        <v>74</v>
      </c>
      <c r="MU27" s="1" t="s">
        <v>74</v>
      </c>
      <c r="MV27" s="1" t="s">
        <v>74</v>
      </c>
      <c r="MW27" s="1" t="s">
        <v>74</v>
      </c>
      <c r="MX27" s="1" t="s">
        <v>74</v>
      </c>
      <c r="MY27" s="1" t="s">
        <v>74</v>
      </c>
      <c r="MZ27" s="1" t="s">
        <v>74</v>
      </c>
      <c r="NA27" s="1" t="s">
        <v>74</v>
      </c>
      <c r="NB27" s="1" t="s">
        <v>74</v>
      </c>
      <c r="NC27" s="1" t="s">
        <v>74</v>
      </c>
      <c r="ND27" s="1" t="s">
        <v>74</v>
      </c>
      <c r="NE27" s="1" t="s">
        <v>74</v>
      </c>
      <c r="NF27" s="1" t="s">
        <v>74</v>
      </c>
      <c r="NG27" s="1" t="s">
        <v>74</v>
      </c>
      <c r="NH27" s="1" t="s">
        <v>74</v>
      </c>
      <c r="NI27" s="1" t="s">
        <v>74</v>
      </c>
      <c r="NJ27" s="1" t="s">
        <v>74</v>
      </c>
      <c r="NK27" s="1" t="s">
        <v>74</v>
      </c>
      <c r="NL27" s="1" t="s">
        <v>74</v>
      </c>
      <c r="NM27" s="1" t="s">
        <v>74</v>
      </c>
      <c r="NN27" s="1" t="s">
        <v>74</v>
      </c>
      <c r="NO27" s="1" t="s">
        <v>74</v>
      </c>
      <c r="NP27" s="1" t="s">
        <v>74</v>
      </c>
      <c r="NQ27" s="1" t="s">
        <v>74</v>
      </c>
      <c r="NR27" s="1" t="s">
        <v>74</v>
      </c>
      <c r="NS27" s="1" t="s">
        <v>74</v>
      </c>
      <c r="NT27" s="1" t="s">
        <v>74</v>
      </c>
      <c r="NU27" s="1" t="s">
        <v>74</v>
      </c>
      <c r="NV27" s="1" t="s">
        <v>74</v>
      </c>
      <c r="NW27" s="1" t="s">
        <v>74</v>
      </c>
      <c r="NX27" s="1" t="s">
        <v>74</v>
      </c>
      <c r="NY27" s="1" t="s">
        <v>74</v>
      </c>
      <c r="NZ27" s="1" t="s">
        <v>74</v>
      </c>
      <c r="OA27" s="1" t="s">
        <v>74</v>
      </c>
      <c r="OB27" s="1" t="s">
        <v>74</v>
      </c>
      <c r="OC27" s="1" t="s">
        <v>74</v>
      </c>
      <c r="OD27" s="1" t="s">
        <v>74</v>
      </c>
      <c r="OE27" s="1" t="s">
        <v>74</v>
      </c>
      <c r="OF27" s="1" t="s">
        <v>74</v>
      </c>
      <c r="OG27" s="1" t="s">
        <v>74</v>
      </c>
      <c r="OH27" s="1" t="s">
        <v>74</v>
      </c>
      <c r="OI27" s="1" t="s">
        <v>74</v>
      </c>
      <c r="OJ27" s="1" t="s">
        <v>74</v>
      </c>
      <c r="OK27" s="1" t="s">
        <v>74</v>
      </c>
      <c r="OL27" s="1" t="s">
        <v>74</v>
      </c>
      <c r="OM27" s="1" t="s">
        <v>74</v>
      </c>
      <c r="ON27" s="1" t="s">
        <v>74</v>
      </c>
      <c r="OO27" s="1" t="s">
        <v>74</v>
      </c>
      <c r="OP27" s="1" t="s">
        <v>74</v>
      </c>
      <c r="OQ27" s="1" t="s">
        <v>74</v>
      </c>
      <c r="OR27" s="1" t="s">
        <v>74</v>
      </c>
      <c r="OS27" s="1" t="s">
        <v>74</v>
      </c>
      <c r="OT27" s="1" t="s">
        <v>74</v>
      </c>
      <c r="OU27" s="1" t="s">
        <v>74</v>
      </c>
      <c r="OV27" s="1" t="s">
        <v>74</v>
      </c>
      <c r="OW27" s="1" t="s">
        <v>74</v>
      </c>
      <c r="OX27" s="1" t="s">
        <v>74</v>
      </c>
      <c r="OY27" s="1" t="s">
        <v>74</v>
      </c>
      <c r="OZ27" s="1" t="s">
        <v>74</v>
      </c>
      <c r="PA27" s="1" t="s">
        <v>74</v>
      </c>
      <c r="PB27" s="1" t="s">
        <v>74</v>
      </c>
      <c r="PC27" s="1" t="s">
        <v>74</v>
      </c>
      <c r="PD27" s="1" t="s">
        <v>74</v>
      </c>
      <c r="PE27" s="1" t="s">
        <v>74</v>
      </c>
      <c r="PF27" s="1" t="s">
        <v>74</v>
      </c>
      <c r="PG27" s="1" t="s">
        <v>74</v>
      </c>
      <c r="PH27" s="1" t="s">
        <v>74</v>
      </c>
      <c r="PI27" s="1" t="s">
        <v>74</v>
      </c>
      <c r="PJ27" s="1" t="s">
        <v>74</v>
      </c>
      <c r="PK27" s="1" t="s">
        <v>74</v>
      </c>
      <c r="PL27" s="1" t="s">
        <v>74</v>
      </c>
      <c r="PM27" s="1" t="s">
        <v>74</v>
      </c>
      <c r="PN27" s="1" t="s">
        <v>74</v>
      </c>
      <c r="PO27" s="1" t="s">
        <v>74</v>
      </c>
      <c r="PP27" s="1" t="s">
        <v>74</v>
      </c>
      <c r="PQ27" s="1" t="s">
        <v>74</v>
      </c>
      <c r="PR27" s="1" t="s">
        <v>74</v>
      </c>
      <c r="PS27" s="1" t="s">
        <v>74</v>
      </c>
      <c r="PT27" s="1" t="s">
        <v>74</v>
      </c>
      <c r="PU27" s="1" t="s">
        <v>74</v>
      </c>
      <c r="PV27" s="1" t="s">
        <v>74</v>
      </c>
      <c r="PW27" s="1" t="s">
        <v>74</v>
      </c>
      <c r="PX27" s="1" t="s">
        <v>74</v>
      </c>
      <c r="PY27" s="1" t="s">
        <v>74</v>
      </c>
      <c r="PZ27" s="1" t="s">
        <v>74</v>
      </c>
      <c r="QA27" s="1" t="s">
        <v>74</v>
      </c>
      <c r="QB27" s="1" t="s">
        <v>74</v>
      </c>
      <c r="QC27" s="1" t="s">
        <v>74</v>
      </c>
      <c r="QD27" s="1" t="s">
        <v>74</v>
      </c>
      <c r="QE27" s="1" t="s">
        <v>74</v>
      </c>
      <c r="QF27" s="1" t="s">
        <v>74</v>
      </c>
      <c r="QG27" s="1" t="s">
        <v>74</v>
      </c>
      <c r="QH27" s="1" t="s">
        <v>74</v>
      </c>
      <c r="QI27" s="1" t="s">
        <v>74</v>
      </c>
      <c r="QJ27" s="1" t="s">
        <v>74</v>
      </c>
      <c r="QK27" s="1" t="s">
        <v>74</v>
      </c>
      <c r="QL27" s="1" t="s">
        <v>74</v>
      </c>
      <c r="QM27" s="1" t="s">
        <v>74</v>
      </c>
      <c r="QN27" s="1" t="s">
        <v>74</v>
      </c>
      <c r="QO27" s="1" t="s">
        <v>74</v>
      </c>
      <c r="QP27" s="1" t="s">
        <v>74</v>
      </c>
      <c r="QQ27" s="1" t="s">
        <v>74</v>
      </c>
      <c r="QR27" s="1" t="s">
        <v>74</v>
      </c>
      <c r="QS27" s="1" t="s">
        <v>74</v>
      </c>
      <c r="QT27" s="1" t="s">
        <v>74</v>
      </c>
      <c r="QU27" s="1" t="s">
        <v>74</v>
      </c>
      <c r="QV27" s="1" t="s">
        <v>74</v>
      </c>
      <c r="QW27" s="1" t="s">
        <v>74</v>
      </c>
      <c r="QX27" s="1" t="s">
        <v>74</v>
      </c>
      <c r="QY27" s="1" t="s">
        <v>74</v>
      </c>
      <c r="QZ27" s="1" t="s">
        <v>74</v>
      </c>
      <c r="RA27" s="1" t="s">
        <v>74</v>
      </c>
      <c r="RB27" s="1" t="s">
        <v>74</v>
      </c>
      <c r="RC27" s="1" t="s">
        <v>74</v>
      </c>
      <c r="RD27" s="1" t="s">
        <v>74</v>
      </c>
      <c r="RE27" s="1" t="s">
        <v>74</v>
      </c>
      <c r="RF27" s="1" t="s">
        <v>74</v>
      </c>
      <c r="RG27" s="1" t="s">
        <v>74</v>
      </c>
      <c r="RH27" s="1" t="s">
        <v>74</v>
      </c>
      <c r="RI27" s="1" t="s">
        <v>74</v>
      </c>
      <c r="RJ27" s="1" t="s">
        <v>74</v>
      </c>
      <c r="RK27" s="1" t="s">
        <v>74</v>
      </c>
      <c r="RL27" s="1" t="s">
        <v>74</v>
      </c>
      <c r="RM27" s="1" t="s">
        <v>74</v>
      </c>
      <c r="RN27" s="1" t="s">
        <v>74</v>
      </c>
      <c r="RO27" s="1" t="s">
        <v>74</v>
      </c>
      <c r="RP27" s="1" t="s">
        <v>74</v>
      </c>
      <c r="RQ27" s="1" t="s">
        <v>74</v>
      </c>
      <c r="RR27" s="1" t="s">
        <v>74</v>
      </c>
      <c r="RS27" s="1" t="s">
        <v>74</v>
      </c>
      <c r="RT27" s="1" t="s">
        <v>74</v>
      </c>
      <c r="RU27" s="1" t="s">
        <v>74</v>
      </c>
      <c r="RV27" s="1" t="s">
        <v>74</v>
      </c>
      <c r="RW27" s="1" t="s">
        <v>74</v>
      </c>
      <c r="RX27" s="1" t="s">
        <v>74</v>
      </c>
      <c r="RY27" s="1" t="s">
        <v>74</v>
      </c>
      <c r="RZ27" s="1" t="s">
        <v>74</v>
      </c>
      <c r="SA27" s="1" t="s">
        <v>74</v>
      </c>
      <c r="SB27" s="1" t="s">
        <v>74</v>
      </c>
      <c r="SC27" s="1" t="s">
        <v>74</v>
      </c>
      <c r="SD27" s="1" t="s">
        <v>74</v>
      </c>
      <c r="SE27" s="1" t="s">
        <v>74</v>
      </c>
      <c r="SF27" s="1" t="s">
        <v>74</v>
      </c>
      <c r="SG27" s="1" t="s">
        <v>74</v>
      </c>
      <c r="SH27" s="1" t="s">
        <v>74</v>
      </c>
      <c r="SI27" s="1" t="s">
        <v>74</v>
      </c>
      <c r="SJ27" s="1" t="s">
        <v>74</v>
      </c>
      <c r="SK27" s="1" t="s">
        <v>74</v>
      </c>
      <c r="SL27" s="1" t="s">
        <v>74</v>
      </c>
    </row>
    <row r="28" spans="1:506" ht="22.5" customHeight="1">
      <c r="A28" s="101">
        <v>2</v>
      </c>
      <c r="B28" s="542" t="s">
        <v>420</v>
      </c>
      <c r="C28" s="542"/>
      <c r="D28" s="542"/>
      <c r="E28" s="542"/>
      <c r="F28" s="542"/>
      <c r="G28" s="542"/>
      <c r="H28" s="543"/>
      <c r="I28" s="543"/>
      <c r="J28" s="544"/>
      <c r="K28" s="61">
        <v>4</v>
      </c>
      <c r="L28" s="61">
        <v>5</v>
      </c>
      <c r="M28" s="61">
        <v>3</v>
      </c>
      <c r="N28" s="61">
        <v>5</v>
      </c>
      <c r="O28" s="61">
        <v>3</v>
      </c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9"/>
      <c r="HC28" s="1" t="s">
        <v>74</v>
      </c>
      <c r="HD28" s="1" t="s">
        <v>74</v>
      </c>
      <c r="HE28" s="1" t="s">
        <v>74</v>
      </c>
      <c r="HF28" s="1" t="s">
        <v>74</v>
      </c>
      <c r="HG28" s="1" t="s">
        <v>74</v>
      </c>
      <c r="HH28" s="1" t="s">
        <v>74</v>
      </c>
      <c r="HI28" s="1" t="s">
        <v>74</v>
      </c>
      <c r="HJ28" s="1" t="s">
        <v>74</v>
      </c>
      <c r="HK28" s="1" t="s">
        <v>74</v>
      </c>
      <c r="HL28" s="1" t="s">
        <v>74</v>
      </c>
      <c r="HM28" s="1" t="s">
        <v>74</v>
      </c>
      <c r="HN28" s="1" t="s">
        <v>74</v>
      </c>
      <c r="HO28" s="1" t="s">
        <v>74</v>
      </c>
      <c r="HP28" s="1" t="s">
        <v>74</v>
      </c>
      <c r="HQ28" s="1" t="s">
        <v>74</v>
      </c>
      <c r="HR28" s="1" t="s">
        <v>74</v>
      </c>
      <c r="HS28" s="1" t="s">
        <v>74</v>
      </c>
      <c r="HT28" s="1" t="s">
        <v>74</v>
      </c>
      <c r="HU28" s="1" t="s">
        <v>74</v>
      </c>
      <c r="HV28" s="1" t="s">
        <v>74</v>
      </c>
      <c r="HW28" s="1" t="s">
        <v>74</v>
      </c>
      <c r="HX28" s="1" t="s">
        <v>74</v>
      </c>
      <c r="HY28" s="1" t="s">
        <v>74</v>
      </c>
      <c r="HZ28" s="1" t="s">
        <v>74</v>
      </c>
      <c r="IA28" s="1" t="s">
        <v>74</v>
      </c>
      <c r="IB28" s="1" t="s">
        <v>74</v>
      </c>
      <c r="IC28" s="1" t="s">
        <v>74</v>
      </c>
      <c r="ID28" s="1" t="s">
        <v>74</v>
      </c>
      <c r="IE28" s="1" t="s">
        <v>74</v>
      </c>
      <c r="IF28" s="1" t="s">
        <v>74</v>
      </c>
      <c r="IG28" s="1" t="s">
        <v>74</v>
      </c>
      <c r="IH28" s="1" t="s">
        <v>74</v>
      </c>
      <c r="II28" s="1" t="s">
        <v>74</v>
      </c>
      <c r="IJ28" s="1" t="s">
        <v>74</v>
      </c>
      <c r="IK28" s="1" t="s">
        <v>74</v>
      </c>
      <c r="IL28" s="1" t="s">
        <v>74</v>
      </c>
      <c r="IM28" s="1" t="s">
        <v>74</v>
      </c>
      <c r="IN28" s="1" t="s">
        <v>74</v>
      </c>
      <c r="IO28" s="1" t="s">
        <v>74</v>
      </c>
      <c r="IP28" s="1" t="s">
        <v>74</v>
      </c>
      <c r="IQ28" s="1" t="s">
        <v>74</v>
      </c>
      <c r="IR28" s="1" t="s">
        <v>74</v>
      </c>
      <c r="IS28" s="1" t="s">
        <v>74</v>
      </c>
      <c r="IT28" s="1" t="s">
        <v>74</v>
      </c>
      <c r="IU28" s="1" t="s">
        <v>74</v>
      </c>
      <c r="IV28" s="1" t="s">
        <v>74</v>
      </c>
      <c r="IW28" s="1" t="s">
        <v>74</v>
      </c>
      <c r="IX28" s="1" t="s">
        <v>74</v>
      </c>
      <c r="IY28" s="1" t="s">
        <v>74</v>
      </c>
      <c r="IZ28" s="1" t="s">
        <v>74</v>
      </c>
      <c r="JA28" s="1" t="s">
        <v>74</v>
      </c>
      <c r="JB28" s="1" t="s">
        <v>74</v>
      </c>
      <c r="JC28" s="1" t="s">
        <v>74</v>
      </c>
      <c r="JD28" s="1" t="s">
        <v>74</v>
      </c>
      <c r="JE28" s="1" t="s">
        <v>74</v>
      </c>
      <c r="JF28" s="1" t="s">
        <v>74</v>
      </c>
      <c r="JG28" s="1" t="s">
        <v>74</v>
      </c>
      <c r="JH28" s="1" t="s">
        <v>74</v>
      </c>
      <c r="JI28" s="1" t="s">
        <v>74</v>
      </c>
      <c r="JJ28" s="1" t="s">
        <v>74</v>
      </c>
      <c r="JK28" s="1" t="s">
        <v>74</v>
      </c>
      <c r="JL28" s="1" t="s">
        <v>74</v>
      </c>
      <c r="JM28" s="1" t="s">
        <v>74</v>
      </c>
      <c r="JN28" s="1" t="s">
        <v>74</v>
      </c>
      <c r="JO28" s="1" t="s">
        <v>74</v>
      </c>
      <c r="JP28" s="1" t="s">
        <v>74</v>
      </c>
      <c r="JQ28" s="1" t="s">
        <v>74</v>
      </c>
      <c r="JR28" s="1" t="s">
        <v>74</v>
      </c>
      <c r="JS28" s="1" t="s">
        <v>74</v>
      </c>
      <c r="JT28" s="1" t="s">
        <v>74</v>
      </c>
      <c r="JU28" s="1" t="s">
        <v>74</v>
      </c>
      <c r="JV28" s="1" t="s">
        <v>74</v>
      </c>
      <c r="JW28" s="1" t="s">
        <v>74</v>
      </c>
      <c r="JX28" s="1" t="s">
        <v>74</v>
      </c>
      <c r="JY28" s="1" t="s">
        <v>74</v>
      </c>
      <c r="JZ28" s="1" t="s">
        <v>74</v>
      </c>
      <c r="KA28" s="1" t="s">
        <v>74</v>
      </c>
      <c r="KB28" s="1" t="s">
        <v>74</v>
      </c>
      <c r="KC28" s="1" t="s">
        <v>74</v>
      </c>
      <c r="KD28" s="1" t="s">
        <v>74</v>
      </c>
      <c r="KE28" s="1" t="s">
        <v>74</v>
      </c>
      <c r="KF28" s="1" t="s">
        <v>74</v>
      </c>
      <c r="KG28" s="1" t="s">
        <v>74</v>
      </c>
      <c r="KH28" s="1" t="s">
        <v>74</v>
      </c>
      <c r="KI28" s="1" t="s">
        <v>74</v>
      </c>
      <c r="KJ28" s="1" t="s">
        <v>74</v>
      </c>
      <c r="KK28" s="1" t="s">
        <v>74</v>
      </c>
      <c r="KL28" s="1" t="s">
        <v>74</v>
      </c>
      <c r="KM28" s="1" t="s">
        <v>74</v>
      </c>
      <c r="KN28" s="1" t="s">
        <v>74</v>
      </c>
      <c r="KO28" s="1" t="s">
        <v>74</v>
      </c>
      <c r="KP28" s="1" t="s">
        <v>74</v>
      </c>
      <c r="KQ28" s="1" t="s">
        <v>74</v>
      </c>
      <c r="KR28" s="1" t="s">
        <v>74</v>
      </c>
      <c r="KS28" s="1" t="s">
        <v>74</v>
      </c>
      <c r="KT28" s="1" t="s">
        <v>74</v>
      </c>
      <c r="KU28" s="1" t="s">
        <v>74</v>
      </c>
      <c r="KV28" s="1" t="s">
        <v>74</v>
      </c>
      <c r="KW28" s="1" t="s">
        <v>74</v>
      </c>
      <c r="KX28" s="1" t="s">
        <v>74</v>
      </c>
      <c r="KY28" s="1" t="s">
        <v>74</v>
      </c>
      <c r="KZ28" s="1" t="s">
        <v>74</v>
      </c>
      <c r="LA28" s="1" t="s">
        <v>74</v>
      </c>
      <c r="LB28" s="1" t="s">
        <v>74</v>
      </c>
      <c r="LC28" s="1" t="s">
        <v>74</v>
      </c>
      <c r="LD28" s="1" t="s">
        <v>74</v>
      </c>
      <c r="LE28" s="1" t="s">
        <v>74</v>
      </c>
      <c r="LF28" s="1" t="s">
        <v>74</v>
      </c>
      <c r="LG28" s="1" t="s">
        <v>74</v>
      </c>
      <c r="LH28" s="1" t="s">
        <v>74</v>
      </c>
      <c r="LI28" s="1" t="s">
        <v>74</v>
      </c>
      <c r="LJ28" s="1" t="s">
        <v>74</v>
      </c>
      <c r="LK28" s="1" t="s">
        <v>74</v>
      </c>
      <c r="LL28" s="1" t="s">
        <v>74</v>
      </c>
      <c r="LM28" s="1" t="s">
        <v>74</v>
      </c>
      <c r="LN28" s="1" t="s">
        <v>74</v>
      </c>
      <c r="LO28" s="1" t="s">
        <v>74</v>
      </c>
      <c r="LP28" s="1" t="s">
        <v>74</v>
      </c>
      <c r="LQ28" s="1" t="s">
        <v>74</v>
      </c>
      <c r="LR28" s="1" t="s">
        <v>74</v>
      </c>
      <c r="LS28" s="1" t="s">
        <v>74</v>
      </c>
      <c r="LT28" s="1" t="s">
        <v>74</v>
      </c>
      <c r="LU28" s="1" t="s">
        <v>74</v>
      </c>
      <c r="LV28" s="1" t="s">
        <v>74</v>
      </c>
      <c r="LW28" s="1" t="s">
        <v>74</v>
      </c>
      <c r="LX28" s="1" t="s">
        <v>74</v>
      </c>
      <c r="LY28" s="1" t="s">
        <v>74</v>
      </c>
      <c r="LZ28" s="1" t="s">
        <v>74</v>
      </c>
      <c r="MA28" s="1" t="s">
        <v>74</v>
      </c>
      <c r="MB28" s="1" t="s">
        <v>74</v>
      </c>
      <c r="MC28" s="1" t="s">
        <v>74</v>
      </c>
      <c r="MD28" s="1" t="s">
        <v>74</v>
      </c>
      <c r="ME28" s="1" t="s">
        <v>74</v>
      </c>
      <c r="MF28" s="1" t="s">
        <v>74</v>
      </c>
      <c r="MG28" s="1" t="s">
        <v>74</v>
      </c>
      <c r="MH28" s="1" t="s">
        <v>74</v>
      </c>
      <c r="MI28" s="1" t="s">
        <v>74</v>
      </c>
      <c r="MJ28" s="1" t="s">
        <v>74</v>
      </c>
      <c r="MK28" s="1" t="s">
        <v>74</v>
      </c>
      <c r="ML28" s="1" t="s">
        <v>74</v>
      </c>
      <c r="MM28" s="1" t="s">
        <v>74</v>
      </c>
      <c r="MN28" s="1" t="s">
        <v>74</v>
      </c>
      <c r="MO28" s="1" t="s">
        <v>74</v>
      </c>
      <c r="MP28" s="1" t="s">
        <v>74</v>
      </c>
      <c r="MQ28" s="1" t="s">
        <v>74</v>
      </c>
      <c r="MR28" s="1" t="s">
        <v>74</v>
      </c>
      <c r="MS28" s="1" t="s">
        <v>74</v>
      </c>
      <c r="MT28" s="1" t="s">
        <v>74</v>
      </c>
      <c r="MU28" s="1" t="s">
        <v>74</v>
      </c>
      <c r="MV28" s="1" t="s">
        <v>74</v>
      </c>
      <c r="MW28" s="1" t="s">
        <v>74</v>
      </c>
      <c r="MX28" s="1" t="s">
        <v>74</v>
      </c>
      <c r="MY28" s="1" t="s">
        <v>74</v>
      </c>
      <c r="MZ28" s="1" t="s">
        <v>74</v>
      </c>
      <c r="NA28" s="1" t="s">
        <v>74</v>
      </c>
      <c r="NB28" s="1" t="s">
        <v>74</v>
      </c>
      <c r="NC28" s="1" t="s">
        <v>74</v>
      </c>
      <c r="ND28" s="1" t="s">
        <v>74</v>
      </c>
      <c r="NE28" s="1" t="s">
        <v>74</v>
      </c>
      <c r="NF28" s="1" t="s">
        <v>74</v>
      </c>
      <c r="NG28" s="1" t="s">
        <v>74</v>
      </c>
      <c r="NH28" s="1" t="s">
        <v>74</v>
      </c>
      <c r="NI28" s="1" t="s">
        <v>74</v>
      </c>
      <c r="NJ28" s="1" t="s">
        <v>74</v>
      </c>
      <c r="NK28" s="1" t="s">
        <v>74</v>
      </c>
      <c r="NL28" s="1" t="s">
        <v>74</v>
      </c>
      <c r="NM28" s="1" t="s">
        <v>74</v>
      </c>
      <c r="NN28" s="1" t="s">
        <v>74</v>
      </c>
      <c r="NO28" s="1" t="s">
        <v>74</v>
      </c>
      <c r="NP28" s="1" t="s">
        <v>74</v>
      </c>
      <c r="NQ28" s="1" t="s">
        <v>74</v>
      </c>
      <c r="NR28" s="1" t="s">
        <v>74</v>
      </c>
      <c r="NS28" s="1" t="s">
        <v>74</v>
      </c>
      <c r="NT28" s="1" t="s">
        <v>74</v>
      </c>
      <c r="NU28" s="1" t="s">
        <v>74</v>
      </c>
      <c r="NV28" s="1" t="s">
        <v>74</v>
      </c>
      <c r="NW28" s="1" t="s">
        <v>74</v>
      </c>
      <c r="NX28" s="1" t="s">
        <v>74</v>
      </c>
      <c r="NY28" s="1" t="s">
        <v>74</v>
      </c>
      <c r="NZ28" s="1" t="s">
        <v>74</v>
      </c>
      <c r="OA28" s="1" t="s">
        <v>74</v>
      </c>
      <c r="OB28" s="1" t="s">
        <v>74</v>
      </c>
      <c r="OC28" s="1" t="s">
        <v>74</v>
      </c>
      <c r="OD28" s="1" t="s">
        <v>74</v>
      </c>
      <c r="OE28" s="1" t="s">
        <v>74</v>
      </c>
      <c r="OF28" s="1" t="s">
        <v>74</v>
      </c>
      <c r="OG28" s="1" t="s">
        <v>74</v>
      </c>
      <c r="OH28" s="1" t="s">
        <v>74</v>
      </c>
      <c r="OI28" s="1" t="s">
        <v>74</v>
      </c>
      <c r="OJ28" s="1" t="s">
        <v>74</v>
      </c>
      <c r="OK28" s="1" t="s">
        <v>74</v>
      </c>
      <c r="OL28" s="1" t="s">
        <v>74</v>
      </c>
      <c r="OM28" s="1" t="s">
        <v>74</v>
      </c>
      <c r="ON28" s="1" t="s">
        <v>74</v>
      </c>
      <c r="OO28" s="1" t="s">
        <v>74</v>
      </c>
      <c r="OP28" s="1" t="s">
        <v>74</v>
      </c>
      <c r="OQ28" s="1" t="s">
        <v>74</v>
      </c>
      <c r="OR28" s="1" t="s">
        <v>74</v>
      </c>
      <c r="OS28" s="1" t="s">
        <v>74</v>
      </c>
      <c r="OT28" s="1" t="s">
        <v>74</v>
      </c>
      <c r="OU28" s="1" t="s">
        <v>74</v>
      </c>
      <c r="OV28" s="1" t="s">
        <v>74</v>
      </c>
      <c r="OW28" s="1" t="s">
        <v>74</v>
      </c>
      <c r="OX28" s="1" t="s">
        <v>74</v>
      </c>
      <c r="OY28" s="1" t="s">
        <v>74</v>
      </c>
      <c r="OZ28" s="1" t="s">
        <v>74</v>
      </c>
      <c r="PA28" s="1" t="s">
        <v>74</v>
      </c>
      <c r="PB28" s="1" t="s">
        <v>74</v>
      </c>
      <c r="PC28" s="1" t="s">
        <v>74</v>
      </c>
      <c r="PD28" s="1" t="s">
        <v>74</v>
      </c>
      <c r="PE28" s="1" t="s">
        <v>74</v>
      </c>
      <c r="PF28" s="1" t="s">
        <v>74</v>
      </c>
      <c r="PG28" s="1" t="s">
        <v>74</v>
      </c>
      <c r="PH28" s="1" t="s">
        <v>74</v>
      </c>
      <c r="PI28" s="1" t="s">
        <v>74</v>
      </c>
      <c r="PJ28" s="1" t="s">
        <v>74</v>
      </c>
      <c r="PK28" s="1" t="s">
        <v>74</v>
      </c>
      <c r="PL28" s="1" t="s">
        <v>74</v>
      </c>
      <c r="PM28" s="1" t="s">
        <v>74</v>
      </c>
      <c r="PN28" s="1" t="s">
        <v>74</v>
      </c>
      <c r="PO28" s="1" t="s">
        <v>74</v>
      </c>
      <c r="PP28" s="1" t="s">
        <v>74</v>
      </c>
      <c r="PQ28" s="1" t="s">
        <v>74</v>
      </c>
      <c r="PR28" s="1" t="s">
        <v>74</v>
      </c>
      <c r="PS28" s="1" t="s">
        <v>74</v>
      </c>
      <c r="PT28" s="1" t="s">
        <v>74</v>
      </c>
      <c r="PU28" s="1" t="s">
        <v>74</v>
      </c>
      <c r="PV28" s="1" t="s">
        <v>74</v>
      </c>
      <c r="PW28" s="1" t="s">
        <v>74</v>
      </c>
      <c r="PX28" s="1" t="s">
        <v>74</v>
      </c>
      <c r="PY28" s="1" t="s">
        <v>74</v>
      </c>
      <c r="PZ28" s="1" t="s">
        <v>74</v>
      </c>
      <c r="QA28" s="1" t="s">
        <v>74</v>
      </c>
      <c r="QB28" s="1" t="s">
        <v>74</v>
      </c>
      <c r="QC28" s="1" t="s">
        <v>74</v>
      </c>
      <c r="QD28" s="1" t="s">
        <v>74</v>
      </c>
      <c r="QE28" s="1" t="s">
        <v>74</v>
      </c>
      <c r="QF28" s="1" t="s">
        <v>74</v>
      </c>
      <c r="QG28" s="1" t="s">
        <v>74</v>
      </c>
      <c r="QH28" s="1" t="s">
        <v>74</v>
      </c>
      <c r="QI28" s="1" t="s">
        <v>74</v>
      </c>
      <c r="QJ28" s="1" t="s">
        <v>74</v>
      </c>
      <c r="QK28" s="1" t="s">
        <v>74</v>
      </c>
      <c r="QL28" s="1" t="s">
        <v>74</v>
      </c>
      <c r="QM28" s="1" t="s">
        <v>74</v>
      </c>
      <c r="QN28" s="1" t="s">
        <v>74</v>
      </c>
      <c r="QO28" s="1" t="s">
        <v>74</v>
      </c>
      <c r="QP28" s="1" t="s">
        <v>74</v>
      </c>
      <c r="QQ28" s="1" t="s">
        <v>74</v>
      </c>
      <c r="QR28" s="1" t="s">
        <v>74</v>
      </c>
      <c r="QS28" s="1" t="s">
        <v>74</v>
      </c>
      <c r="QT28" s="1" t="s">
        <v>74</v>
      </c>
      <c r="QU28" s="1" t="s">
        <v>74</v>
      </c>
      <c r="QV28" s="1" t="s">
        <v>74</v>
      </c>
      <c r="QW28" s="1" t="s">
        <v>74</v>
      </c>
      <c r="QX28" s="1" t="s">
        <v>74</v>
      </c>
      <c r="QY28" s="1" t="s">
        <v>74</v>
      </c>
      <c r="QZ28" s="1" t="s">
        <v>74</v>
      </c>
      <c r="RA28" s="1" t="s">
        <v>74</v>
      </c>
      <c r="RB28" s="1" t="s">
        <v>74</v>
      </c>
      <c r="RC28" s="1" t="s">
        <v>74</v>
      </c>
      <c r="RD28" s="1" t="s">
        <v>74</v>
      </c>
      <c r="RE28" s="1" t="s">
        <v>74</v>
      </c>
      <c r="RF28" s="1" t="s">
        <v>74</v>
      </c>
      <c r="RG28" s="1" t="s">
        <v>74</v>
      </c>
      <c r="RH28" s="1" t="s">
        <v>74</v>
      </c>
      <c r="RI28" s="1" t="s">
        <v>74</v>
      </c>
      <c r="RJ28" s="1" t="s">
        <v>74</v>
      </c>
      <c r="RK28" s="1" t="s">
        <v>74</v>
      </c>
      <c r="RL28" s="1" t="s">
        <v>74</v>
      </c>
      <c r="RM28" s="1" t="s">
        <v>74</v>
      </c>
      <c r="RN28" s="1" t="s">
        <v>74</v>
      </c>
      <c r="RO28" s="1" t="s">
        <v>74</v>
      </c>
      <c r="RP28" s="1" t="s">
        <v>74</v>
      </c>
      <c r="RQ28" s="1" t="s">
        <v>74</v>
      </c>
      <c r="RR28" s="1" t="s">
        <v>74</v>
      </c>
      <c r="RS28" s="1" t="s">
        <v>74</v>
      </c>
      <c r="RT28" s="1" t="s">
        <v>74</v>
      </c>
      <c r="RU28" s="1" t="s">
        <v>74</v>
      </c>
      <c r="RV28" s="1" t="s">
        <v>74</v>
      </c>
      <c r="RW28" s="1" t="s">
        <v>74</v>
      </c>
      <c r="RX28" s="1" t="s">
        <v>74</v>
      </c>
      <c r="RY28" s="1" t="s">
        <v>74</v>
      </c>
      <c r="RZ28" s="1" t="s">
        <v>74</v>
      </c>
      <c r="SA28" s="1" t="s">
        <v>74</v>
      </c>
      <c r="SB28" s="1" t="s">
        <v>74</v>
      </c>
      <c r="SC28" s="1" t="s">
        <v>74</v>
      </c>
      <c r="SD28" s="1" t="s">
        <v>74</v>
      </c>
      <c r="SE28" s="1" t="s">
        <v>74</v>
      </c>
      <c r="SF28" s="1" t="s">
        <v>74</v>
      </c>
      <c r="SG28" s="1" t="s">
        <v>74</v>
      </c>
      <c r="SH28" s="1" t="s">
        <v>74</v>
      </c>
      <c r="SI28" s="1" t="s">
        <v>74</v>
      </c>
      <c r="SJ28" s="1" t="s">
        <v>74</v>
      </c>
      <c r="SK28" s="1" t="s">
        <v>74</v>
      </c>
      <c r="SL28" s="1" t="s">
        <v>74</v>
      </c>
    </row>
    <row r="29" spans="1:506" ht="22.5" customHeight="1">
      <c r="A29" s="101">
        <v>3</v>
      </c>
      <c r="B29" s="542" t="s">
        <v>421</v>
      </c>
      <c r="C29" s="542"/>
      <c r="D29" s="542"/>
      <c r="E29" s="542"/>
      <c r="F29" s="542"/>
      <c r="G29" s="542"/>
      <c r="H29" s="543"/>
      <c r="I29" s="543"/>
      <c r="J29" s="544"/>
      <c r="K29" s="61">
        <v>5</v>
      </c>
      <c r="L29" s="61">
        <v>4</v>
      </c>
      <c r="M29" s="61">
        <v>5</v>
      </c>
      <c r="N29" s="61">
        <v>4</v>
      </c>
      <c r="O29" s="61">
        <v>4</v>
      </c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9"/>
      <c r="HC29" s="1" t="s">
        <v>74</v>
      </c>
      <c r="HD29" s="1" t="s">
        <v>74</v>
      </c>
      <c r="HE29" s="1" t="s">
        <v>74</v>
      </c>
      <c r="HF29" s="1" t="s">
        <v>74</v>
      </c>
      <c r="HG29" s="1" t="s">
        <v>74</v>
      </c>
      <c r="HH29" s="1" t="s">
        <v>74</v>
      </c>
      <c r="HI29" s="1" t="s">
        <v>74</v>
      </c>
      <c r="HJ29" s="1" t="s">
        <v>74</v>
      </c>
      <c r="HK29" s="1" t="s">
        <v>74</v>
      </c>
      <c r="HL29" s="1" t="s">
        <v>74</v>
      </c>
      <c r="HM29" s="1" t="s">
        <v>74</v>
      </c>
      <c r="HN29" s="1" t="s">
        <v>74</v>
      </c>
      <c r="HO29" s="1" t="s">
        <v>74</v>
      </c>
      <c r="HP29" s="1" t="s">
        <v>74</v>
      </c>
      <c r="HQ29" s="1" t="s">
        <v>74</v>
      </c>
      <c r="HR29" s="1" t="s">
        <v>74</v>
      </c>
      <c r="HS29" s="1" t="s">
        <v>74</v>
      </c>
      <c r="HT29" s="1" t="s">
        <v>74</v>
      </c>
      <c r="HU29" s="1" t="s">
        <v>74</v>
      </c>
      <c r="HV29" s="1" t="s">
        <v>74</v>
      </c>
      <c r="HW29" s="1" t="s">
        <v>74</v>
      </c>
      <c r="HX29" s="1" t="s">
        <v>74</v>
      </c>
      <c r="HY29" s="1" t="s">
        <v>74</v>
      </c>
      <c r="HZ29" s="1" t="s">
        <v>74</v>
      </c>
      <c r="IA29" s="1" t="s">
        <v>74</v>
      </c>
      <c r="IB29" s="1" t="s">
        <v>74</v>
      </c>
      <c r="IC29" s="1" t="s">
        <v>74</v>
      </c>
      <c r="ID29" s="1" t="s">
        <v>74</v>
      </c>
      <c r="IE29" s="1" t="s">
        <v>74</v>
      </c>
      <c r="IF29" s="1" t="s">
        <v>74</v>
      </c>
      <c r="IG29" s="1" t="s">
        <v>74</v>
      </c>
      <c r="IH29" s="1" t="s">
        <v>74</v>
      </c>
      <c r="II29" s="1" t="s">
        <v>74</v>
      </c>
      <c r="IJ29" s="1" t="s">
        <v>74</v>
      </c>
      <c r="IK29" s="1" t="s">
        <v>74</v>
      </c>
      <c r="IL29" s="1" t="s">
        <v>74</v>
      </c>
      <c r="IM29" s="1" t="s">
        <v>74</v>
      </c>
      <c r="IN29" s="1" t="s">
        <v>74</v>
      </c>
      <c r="IO29" s="1" t="s">
        <v>74</v>
      </c>
      <c r="IP29" s="1" t="s">
        <v>74</v>
      </c>
      <c r="IQ29" s="1" t="s">
        <v>74</v>
      </c>
      <c r="IR29" s="1" t="s">
        <v>74</v>
      </c>
      <c r="IS29" s="1" t="s">
        <v>74</v>
      </c>
      <c r="IT29" s="1" t="s">
        <v>74</v>
      </c>
      <c r="IU29" s="1" t="s">
        <v>74</v>
      </c>
      <c r="IV29" s="1" t="s">
        <v>74</v>
      </c>
      <c r="IW29" s="1" t="s">
        <v>74</v>
      </c>
      <c r="IX29" s="1" t="s">
        <v>74</v>
      </c>
      <c r="IY29" s="1" t="s">
        <v>74</v>
      </c>
      <c r="IZ29" s="1" t="s">
        <v>74</v>
      </c>
      <c r="JA29" s="1" t="s">
        <v>74</v>
      </c>
      <c r="JB29" s="1" t="s">
        <v>74</v>
      </c>
      <c r="JC29" s="1" t="s">
        <v>74</v>
      </c>
      <c r="JD29" s="1" t="s">
        <v>74</v>
      </c>
      <c r="JE29" s="1" t="s">
        <v>74</v>
      </c>
      <c r="JF29" s="1" t="s">
        <v>74</v>
      </c>
      <c r="JG29" s="1" t="s">
        <v>74</v>
      </c>
      <c r="JH29" s="1" t="s">
        <v>74</v>
      </c>
      <c r="JI29" s="1" t="s">
        <v>74</v>
      </c>
      <c r="JJ29" s="1" t="s">
        <v>74</v>
      </c>
      <c r="JK29" s="1" t="s">
        <v>74</v>
      </c>
      <c r="JL29" s="1" t="s">
        <v>74</v>
      </c>
      <c r="JM29" s="1" t="s">
        <v>74</v>
      </c>
      <c r="JN29" s="1" t="s">
        <v>74</v>
      </c>
      <c r="JO29" s="1" t="s">
        <v>74</v>
      </c>
      <c r="JP29" s="1" t="s">
        <v>74</v>
      </c>
      <c r="JQ29" s="1" t="s">
        <v>74</v>
      </c>
      <c r="JR29" s="1" t="s">
        <v>74</v>
      </c>
      <c r="JS29" s="1" t="s">
        <v>74</v>
      </c>
      <c r="JT29" s="1" t="s">
        <v>74</v>
      </c>
      <c r="JU29" s="1" t="s">
        <v>74</v>
      </c>
      <c r="JV29" s="1" t="s">
        <v>74</v>
      </c>
      <c r="JW29" s="1" t="s">
        <v>74</v>
      </c>
      <c r="JX29" s="1" t="s">
        <v>74</v>
      </c>
      <c r="JY29" s="1" t="s">
        <v>74</v>
      </c>
      <c r="JZ29" s="1" t="s">
        <v>74</v>
      </c>
      <c r="KA29" s="1" t="s">
        <v>74</v>
      </c>
      <c r="KB29" s="1" t="s">
        <v>74</v>
      </c>
      <c r="KC29" s="1" t="s">
        <v>74</v>
      </c>
      <c r="KD29" s="1" t="s">
        <v>74</v>
      </c>
      <c r="KE29" s="1" t="s">
        <v>74</v>
      </c>
      <c r="KF29" s="1" t="s">
        <v>74</v>
      </c>
      <c r="KG29" s="1" t="s">
        <v>74</v>
      </c>
      <c r="KH29" s="1" t="s">
        <v>74</v>
      </c>
      <c r="KI29" s="1" t="s">
        <v>74</v>
      </c>
      <c r="KJ29" s="1" t="s">
        <v>74</v>
      </c>
      <c r="KK29" s="1" t="s">
        <v>74</v>
      </c>
      <c r="KL29" s="1" t="s">
        <v>74</v>
      </c>
      <c r="KM29" s="1" t="s">
        <v>74</v>
      </c>
      <c r="KN29" s="1" t="s">
        <v>74</v>
      </c>
      <c r="KO29" s="1" t="s">
        <v>74</v>
      </c>
      <c r="KP29" s="1" t="s">
        <v>74</v>
      </c>
      <c r="KQ29" s="1" t="s">
        <v>74</v>
      </c>
      <c r="KR29" s="1" t="s">
        <v>74</v>
      </c>
      <c r="KS29" s="1" t="s">
        <v>74</v>
      </c>
      <c r="KT29" s="1" t="s">
        <v>74</v>
      </c>
      <c r="KU29" s="1" t="s">
        <v>74</v>
      </c>
      <c r="KV29" s="1" t="s">
        <v>74</v>
      </c>
      <c r="KW29" s="1" t="s">
        <v>74</v>
      </c>
      <c r="KX29" s="1" t="s">
        <v>74</v>
      </c>
      <c r="KY29" s="1" t="s">
        <v>74</v>
      </c>
      <c r="KZ29" s="1" t="s">
        <v>74</v>
      </c>
      <c r="LA29" s="1" t="s">
        <v>74</v>
      </c>
      <c r="LB29" s="1" t="s">
        <v>74</v>
      </c>
      <c r="LC29" s="1" t="s">
        <v>74</v>
      </c>
      <c r="LD29" s="1" t="s">
        <v>74</v>
      </c>
      <c r="LE29" s="1" t="s">
        <v>74</v>
      </c>
      <c r="LF29" s="1" t="s">
        <v>74</v>
      </c>
      <c r="LG29" s="1" t="s">
        <v>74</v>
      </c>
      <c r="LH29" s="1" t="s">
        <v>74</v>
      </c>
      <c r="LI29" s="1" t="s">
        <v>74</v>
      </c>
      <c r="LJ29" s="1" t="s">
        <v>74</v>
      </c>
      <c r="LK29" s="1" t="s">
        <v>74</v>
      </c>
      <c r="LL29" s="1" t="s">
        <v>74</v>
      </c>
      <c r="LM29" s="1" t="s">
        <v>74</v>
      </c>
      <c r="LN29" s="1" t="s">
        <v>74</v>
      </c>
      <c r="LO29" s="1" t="s">
        <v>74</v>
      </c>
      <c r="LP29" s="1" t="s">
        <v>74</v>
      </c>
      <c r="LQ29" s="1" t="s">
        <v>74</v>
      </c>
      <c r="LR29" s="1" t="s">
        <v>74</v>
      </c>
      <c r="LS29" s="1" t="s">
        <v>74</v>
      </c>
      <c r="LT29" s="1" t="s">
        <v>74</v>
      </c>
      <c r="LU29" s="1" t="s">
        <v>74</v>
      </c>
      <c r="LV29" s="1" t="s">
        <v>74</v>
      </c>
      <c r="LW29" s="1" t="s">
        <v>74</v>
      </c>
      <c r="LX29" s="1" t="s">
        <v>74</v>
      </c>
      <c r="LY29" s="1" t="s">
        <v>74</v>
      </c>
      <c r="LZ29" s="1" t="s">
        <v>74</v>
      </c>
      <c r="MA29" s="1" t="s">
        <v>74</v>
      </c>
      <c r="MB29" s="1" t="s">
        <v>74</v>
      </c>
      <c r="MC29" s="1" t="s">
        <v>74</v>
      </c>
      <c r="MD29" s="1" t="s">
        <v>74</v>
      </c>
      <c r="ME29" s="1" t="s">
        <v>74</v>
      </c>
      <c r="MF29" s="1" t="s">
        <v>74</v>
      </c>
      <c r="MG29" s="1" t="s">
        <v>74</v>
      </c>
      <c r="MH29" s="1" t="s">
        <v>74</v>
      </c>
      <c r="MI29" s="1" t="s">
        <v>74</v>
      </c>
      <c r="MJ29" s="1" t="s">
        <v>74</v>
      </c>
      <c r="MK29" s="1" t="s">
        <v>74</v>
      </c>
      <c r="ML29" s="1" t="s">
        <v>74</v>
      </c>
      <c r="MM29" s="1" t="s">
        <v>74</v>
      </c>
      <c r="MN29" s="1" t="s">
        <v>74</v>
      </c>
      <c r="MO29" s="1" t="s">
        <v>74</v>
      </c>
      <c r="MP29" s="1" t="s">
        <v>74</v>
      </c>
      <c r="MQ29" s="1" t="s">
        <v>74</v>
      </c>
      <c r="MR29" s="1" t="s">
        <v>74</v>
      </c>
      <c r="MS29" s="1" t="s">
        <v>74</v>
      </c>
      <c r="MT29" s="1" t="s">
        <v>74</v>
      </c>
      <c r="MU29" s="1" t="s">
        <v>74</v>
      </c>
      <c r="MV29" s="1" t="s">
        <v>74</v>
      </c>
      <c r="MW29" s="1" t="s">
        <v>74</v>
      </c>
      <c r="MX29" s="1" t="s">
        <v>74</v>
      </c>
      <c r="MY29" s="1" t="s">
        <v>74</v>
      </c>
      <c r="MZ29" s="1" t="s">
        <v>74</v>
      </c>
      <c r="NA29" s="1" t="s">
        <v>74</v>
      </c>
      <c r="NB29" s="1" t="s">
        <v>74</v>
      </c>
      <c r="NC29" s="1" t="s">
        <v>74</v>
      </c>
      <c r="ND29" s="1" t="s">
        <v>74</v>
      </c>
      <c r="NE29" s="1" t="s">
        <v>74</v>
      </c>
      <c r="NF29" s="1" t="s">
        <v>74</v>
      </c>
      <c r="NG29" s="1" t="s">
        <v>74</v>
      </c>
      <c r="NH29" s="1" t="s">
        <v>74</v>
      </c>
      <c r="NI29" s="1" t="s">
        <v>74</v>
      </c>
      <c r="NJ29" s="1" t="s">
        <v>74</v>
      </c>
      <c r="NK29" s="1" t="s">
        <v>74</v>
      </c>
      <c r="NL29" s="1" t="s">
        <v>74</v>
      </c>
      <c r="NM29" s="1" t="s">
        <v>74</v>
      </c>
      <c r="NN29" s="1" t="s">
        <v>74</v>
      </c>
      <c r="NO29" s="1" t="s">
        <v>74</v>
      </c>
      <c r="NP29" s="1" t="s">
        <v>74</v>
      </c>
      <c r="NQ29" s="1" t="s">
        <v>74</v>
      </c>
      <c r="NR29" s="1" t="s">
        <v>74</v>
      </c>
      <c r="NS29" s="1" t="s">
        <v>74</v>
      </c>
      <c r="NT29" s="1" t="s">
        <v>74</v>
      </c>
      <c r="NU29" s="1" t="s">
        <v>74</v>
      </c>
      <c r="NV29" s="1" t="s">
        <v>74</v>
      </c>
      <c r="NW29" s="1" t="s">
        <v>74</v>
      </c>
      <c r="NX29" s="1" t="s">
        <v>74</v>
      </c>
      <c r="NY29" s="1" t="s">
        <v>74</v>
      </c>
      <c r="NZ29" s="1" t="s">
        <v>74</v>
      </c>
      <c r="OA29" s="1" t="s">
        <v>74</v>
      </c>
      <c r="OB29" s="1" t="s">
        <v>74</v>
      </c>
      <c r="OC29" s="1" t="s">
        <v>74</v>
      </c>
      <c r="OD29" s="1" t="s">
        <v>74</v>
      </c>
      <c r="OE29" s="1" t="s">
        <v>74</v>
      </c>
      <c r="OF29" s="1" t="s">
        <v>74</v>
      </c>
      <c r="OG29" s="1" t="s">
        <v>74</v>
      </c>
      <c r="OH29" s="1" t="s">
        <v>74</v>
      </c>
      <c r="OI29" s="1" t="s">
        <v>74</v>
      </c>
      <c r="OJ29" s="1" t="s">
        <v>74</v>
      </c>
      <c r="OK29" s="1" t="s">
        <v>74</v>
      </c>
      <c r="OL29" s="1" t="s">
        <v>74</v>
      </c>
      <c r="OM29" s="1" t="s">
        <v>74</v>
      </c>
      <c r="ON29" s="1" t="s">
        <v>74</v>
      </c>
      <c r="OO29" s="1" t="s">
        <v>74</v>
      </c>
      <c r="OP29" s="1" t="s">
        <v>74</v>
      </c>
      <c r="OQ29" s="1" t="s">
        <v>74</v>
      </c>
      <c r="OR29" s="1" t="s">
        <v>74</v>
      </c>
      <c r="OS29" s="1" t="s">
        <v>74</v>
      </c>
      <c r="OT29" s="1" t="s">
        <v>74</v>
      </c>
      <c r="OU29" s="1" t="s">
        <v>74</v>
      </c>
      <c r="OV29" s="1" t="s">
        <v>74</v>
      </c>
      <c r="OW29" s="1" t="s">
        <v>74</v>
      </c>
      <c r="OX29" s="1" t="s">
        <v>74</v>
      </c>
      <c r="OY29" s="1" t="s">
        <v>74</v>
      </c>
      <c r="OZ29" s="1" t="s">
        <v>74</v>
      </c>
      <c r="PA29" s="1" t="s">
        <v>74</v>
      </c>
      <c r="PB29" s="1" t="s">
        <v>74</v>
      </c>
      <c r="PC29" s="1" t="s">
        <v>74</v>
      </c>
      <c r="PD29" s="1" t="s">
        <v>74</v>
      </c>
      <c r="PE29" s="1" t="s">
        <v>74</v>
      </c>
      <c r="PF29" s="1" t="s">
        <v>74</v>
      </c>
      <c r="PG29" s="1" t="s">
        <v>74</v>
      </c>
      <c r="PH29" s="1" t="s">
        <v>74</v>
      </c>
      <c r="PI29" s="1" t="s">
        <v>74</v>
      </c>
      <c r="PJ29" s="1" t="s">
        <v>74</v>
      </c>
      <c r="PK29" s="1" t="s">
        <v>74</v>
      </c>
      <c r="PL29" s="1" t="s">
        <v>74</v>
      </c>
      <c r="PM29" s="1" t="s">
        <v>74</v>
      </c>
      <c r="PN29" s="1" t="s">
        <v>74</v>
      </c>
      <c r="PO29" s="1" t="s">
        <v>74</v>
      </c>
      <c r="PP29" s="1" t="s">
        <v>74</v>
      </c>
      <c r="PQ29" s="1" t="s">
        <v>74</v>
      </c>
      <c r="PR29" s="1" t="s">
        <v>74</v>
      </c>
      <c r="PS29" s="1" t="s">
        <v>74</v>
      </c>
      <c r="PT29" s="1" t="s">
        <v>74</v>
      </c>
      <c r="PU29" s="1" t="s">
        <v>74</v>
      </c>
      <c r="PV29" s="1" t="s">
        <v>74</v>
      </c>
      <c r="PW29" s="1" t="s">
        <v>74</v>
      </c>
      <c r="PX29" s="1" t="s">
        <v>74</v>
      </c>
      <c r="PY29" s="1" t="s">
        <v>74</v>
      </c>
      <c r="PZ29" s="1" t="s">
        <v>74</v>
      </c>
      <c r="QA29" s="1" t="s">
        <v>74</v>
      </c>
      <c r="QB29" s="1" t="s">
        <v>74</v>
      </c>
      <c r="QC29" s="1" t="s">
        <v>74</v>
      </c>
      <c r="QD29" s="1" t="s">
        <v>74</v>
      </c>
      <c r="QE29" s="1" t="s">
        <v>74</v>
      </c>
      <c r="QF29" s="1" t="s">
        <v>74</v>
      </c>
      <c r="QG29" s="1" t="s">
        <v>74</v>
      </c>
      <c r="QH29" s="1" t="s">
        <v>74</v>
      </c>
      <c r="QI29" s="1" t="s">
        <v>74</v>
      </c>
      <c r="QJ29" s="1" t="s">
        <v>74</v>
      </c>
      <c r="QK29" s="1" t="s">
        <v>74</v>
      </c>
      <c r="QL29" s="1" t="s">
        <v>74</v>
      </c>
      <c r="QM29" s="1" t="s">
        <v>74</v>
      </c>
      <c r="QN29" s="1" t="s">
        <v>74</v>
      </c>
      <c r="QO29" s="1" t="s">
        <v>74</v>
      </c>
      <c r="QP29" s="1" t="s">
        <v>74</v>
      </c>
      <c r="QQ29" s="1" t="s">
        <v>74</v>
      </c>
      <c r="QR29" s="1" t="s">
        <v>74</v>
      </c>
      <c r="QS29" s="1" t="s">
        <v>74</v>
      </c>
      <c r="QT29" s="1" t="s">
        <v>74</v>
      </c>
      <c r="QU29" s="1" t="s">
        <v>74</v>
      </c>
      <c r="QV29" s="1" t="s">
        <v>74</v>
      </c>
      <c r="QW29" s="1" t="s">
        <v>74</v>
      </c>
      <c r="QX29" s="1" t="s">
        <v>74</v>
      </c>
      <c r="QY29" s="1" t="s">
        <v>74</v>
      </c>
      <c r="QZ29" s="1" t="s">
        <v>74</v>
      </c>
      <c r="RA29" s="1" t="s">
        <v>74</v>
      </c>
      <c r="RB29" s="1" t="s">
        <v>74</v>
      </c>
      <c r="RC29" s="1" t="s">
        <v>74</v>
      </c>
      <c r="RD29" s="1" t="s">
        <v>74</v>
      </c>
      <c r="RE29" s="1" t="s">
        <v>74</v>
      </c>
      <c r="RF29" s="1" t="s">
        <v>74</v>
      </c>
      <c r="RG29" s="1" t="s">
        <v>74</v>
      </c>
      <c r="RH29" s="1" t="s">
        <v>74</v>
      </c>
      <c r="RI29" s="1" t="s">
        <v>74</v>
      </c>
      <c r="RJ29" s="1" t="s">
        <v>74</v>
      </c>
      <c r="RK29" s="1" t="s">
        <v>74</v>
      </c>
      <c r="RL29" s="1" t="s">
        <v>74</v>
      </c>
      <c r="RM29" s="1" t="s">
        <v>74</v>
      </c>
      <c r="RN29" s="1" t="s">
        <v>74</v>
      </c>
      <c r="RO29" s="1" t="s">
        <v>74</v>
      </c>
      <c r="RP29" s="1" t="s">
        <v>74</v>
      </c>
      <c r="RQ29" s="1" t="s">
        <v>74</v>
      </c>
      <c r="RR29" s="1" t="s">
        <v>74</v>
      </c>
      <c r="RS29" s="1" t="s">
        <v>74</v>
      </c>
      <c r="RT29" s="1" t="s">
        <v>74</v>
      </c>
      <c r="RU29" s="1" t="s">
        <v>74</v>
      </c>
      <c r="RV29" s="1" t="s">
        <v>74</v>
      </c>
      <c r="RW29" s="1" t="s">
        <v>74</v>
      </c>
      <c r="RX29" s="1" t="s">
        <v>74</v>
      </c>
      <c r="RY29" s="1" t="s">
        <v>74</v>
      </c>
      <c r="RZ29" s="1" t="s">
        <v>74</v>
      </c>
      <c r="SA29" s="1" t="s">
        <v>74</v>
      </c>
      <c r="SB29" s="1" t="s">
        <v>74</v>
      </c>
      <c r="SC29" s="1" t="s">
        <v>74</v>
      </c>
      <c r="SD29" s="1" t="s">
        <v>74</v>
      </c>
      <c r="SE29" s="1" t="s">
        <v>74</v>
      </c>
      <c r="SF29" s="1" t="s">
        <v>74</v>
      </c>
      <c r="SG29" s="1" t="s">
        <v>74</v>
      </c>
      <c r="SH29" s="1" t="s">
        <v>74</v>
      </c>
      <c r="SI29" s="1" t="s">
        <v>74</v>
      </c>
      <c r="SJ29" s="1" t="s">
        <v>74</v>
      </c>
      <c r="SK29" s="1" t="s">
        <v>74</v>
      </c>
      <c r="SL29" s="1" t="s">
        <v>74</v>
      </c>
    </row>
    <row r="30" spans="1:506" ht="22.5" customHeight="1">
      <c r="A30" s="101">
        <v>4</v>
      </c>
      <c r="B30" s="542" t="s">
        <v>422</v>
      </c>
      <c r="C30" s="542"/>
      <c r="D30" s="542"/>
      <c r="E30" s="542"/>
      <c r="F30" s="542"/>
      <c r="G30" s="542"/>
      <c r="H30" s="543"/>
      <c r="I30" s="543"/>
      <c r="J30" s="544"/>
      <c r="K30" s="61">
        <v>1</v>
      </c>
      <c r="L30" s="61">
        <v>4</v>
      </c>
      <c r="M30" s="61">
        <v>1</v>
      </c>
      <c r="N30" s="61">
        <v>4</v>
      </c>
      <c r="O30" s="61">
        <v>4</v>
      </c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9"/>
      <c r="HC30" s="1" t="s">
        <v>74</v>
      </c>
      <c r="HD30" s="1" t="s">
        <v>74</v>
      </c>
      <c r="HE30" s="1" t="s">
        <v>74</v>
      </c>
      <c r="HF30" s="1" t="s">
        <v>74</v>
      </c>
      <c r="HG30" s="1" t="s">
        <v>74</v>
      </c>
      <c r="HH30" s="1" t="s">
        <v>74</v>
      </c>
      <c r="HI30" s="1" t="s">
        <v>74</v>
      </c>
      <c r="HJ30" s="1" t="s">
        <v>74</v>
      </c>
      <c r="HK30" s="1" t="s">
        <v>74</v>
      </c>
      <c r="HL30" s="1" t="s">
        <v>74</v>
      </c>
      <c r="HM30" s="1" t="s">
        <v>74</v>
      </c>
      <c r="HN30" s="1" t="s">
        <v>74</v>
      </c>
      <c r="HO30" s="1" t="s">
        <v>74</v>
      </c>
      <c r="HP30" s="1" t="s">
        <v>74</v>
      </c>
      <c r="HQ30" s="1" t="s">
        <v>74</v>
      </c>
      <c r="HR30" s="1" t="s">
        <v>74</v>
      </c>
      <c r="HS30" s="1" t="s">
        <v>74</v>
      </c>
      <c r="HT30" s="1" t="s">
        <v>74</v>
      </c>
      <c r="HU30" s="1" t="s">
        <v>74</v>
      </c>
      <c r="HV30" s="1" t="s">
        <v>74</v>
      </c>
      <c r="HW30" s="1" t="s">
        <v>74</v>
      </c>
      <c r="HX30" s="1" t="s">
        <v>74</v>
      </c>
      <c r="HY30" s="1" t="s">
        <v>74</v>
      </c>
      <c r="HZ30" s="1" t="s">
        <v>74</v>
      </c>
      <c r="IA30" s="1" t="s">
        <v>74</v>
      </c>
      <c r="IB30" s="1" t="s">
        <v>74</v>
      </c>
      <c r="IC30" s="1" t="s">
        <v>74</v>
      </c>
      <c r="ID30" s="1" t="s">
        <v>74</v>
      </c>
      <c r="IE30" s="1" t="s">
        <v>74</v>
      </c>
      <c r="IF30" s="1" t="s">
        <v>74</v>
      </c>
      <c r="IG30" s="1" t="s">
        <v>74</v>
      </c>
      <c r="IH30" s="1" t="s">
        <v>74</v>
      </c>
      <c r="II30" s="1" t="s">
        <v>74</v>
      </c>
      <c r="IJ30" s="1" t="s">
        <v>74</v>
      </c>
      <c r="IK30" s="1" t="s">
        <v>74</v>
      </c>
      <c r="IL30" s="1" t="s">
        <v>74</v>
      </c>
      <c r="IM30" s="1" t="s">
        <v>74</v>
      </c>
      <c r="IN30" s="1" t="s">
        <v>74</v>
      </c>
      <c r="IO30" s="1" t="s">
        <v>74</v>
      </c>
      <c r="IP30" s="1" t="s">
        <v>74</v>
      </c>
      <c r="IQ30" s="1" t="s">
        <v>74</v>
      </c>
      <c r="IR30" s="1" t="s">
        <v>74</v>
      </c>
      <c r="IS30" s="1" t="s">
        <v>74</v>
      </c>
      <c r="IT30" s="1" t="s">
        <v>74</v>
      </c>
      <c r="IU30" s="1" t="s">
        <v>74</v>
      </c>
      <c r="IV30" s="1" t="s">
        <v>74</v>
      </c>
      <c r="IW30" s="1" t="s">
        <v>74</v>
      </c>
      <c r="IX30" s="1" t="s">
        <v>74</v>
      </c>
      <c r="IY30" s="1" t="s">
        <v>74</v>
      </c>
      <c r="IZ30" s="1" t="s">
        <v>74</v>
      </c>
      <c r="JA30" s="1" t="s">
        <v>74</v>
      </c>
      <c r="JB30" s="1" t="s">
        <v>74</v>
      </c>
      <c r="JC30" s="1" t="s">
        <v>74</v>
      </c>
      <c r="JD30" s="1" t="s">
        <v>74</v>
      </c>
      <c r="JE30" s="1" t="s">
        <v>74</v>
      </c>
      <c r="JF30" s="1" t="s">
        <v>74</v>
      </c>
      <c r="JG30" s="1" t="s">
        <v>74</v>
      </c>
      <c r="JH30" s="1" t="s">
        <v>74</v>
      </c>
      <c r="JI30" s="1" t="s">
        <v>74</v>
      </c>
      <c r="JJ30" s="1" t="s">
        <v>74</v>
      </c>
      <c r="JK30" s="1" t="s">
        <v>74</v>
      </c>
      <c r="JL30" s="1" t="s">
        <v>74</v>
      </c>
      <c r="JM30" s="1" t="s">
        <v>74</v>
      </c>
      <c r="JN30" s="1" t="s">
        <v>74</v>
      </c>
      <c r="JO30" s="1" t="s">
        <v>74</v>
      </c>
      <c r="JP30" s="1" t="s">
        <v>74</v>
      </c>
      <c r="JQ30" s="1" t="s">
        <v>74</v>
      </c>
      <c r="JR30" s="1" t="s">
        <v>74</v>
      </c>
      <c r="JS30" s="1" t="s">
        <v>74</v>
      </c>
      <c r="JT30" s="1" t="s">
        <v>74</v>
      </c>
      <c r="JU30" s="1" t="s">
        <v>74</v>
      </c>
      <c r="JV30" s="1" t="s">
        <v>74</v>
      </c>
      <c r="JW30" s="1" t="s">
        <v>74</v>
      </c>
      <c r="JX30" s="1" t="s">
        <v>74</v>
      </c>
      <c r="JY30" s="1" t="s">
        <v>74</v>
      </c>
      <c r="JZ30" s="1" t="s">
        <v>74</v>
      </c>
      <c r="KA30" s="1" t="s">
        <v>74</v>
      </c>
      <c r="KB30" s="1" t="s">
        <v>74</v>
      </c>
      <c r="KC30" s="1" t="s">
        <v>74</v>
      </c>
      <c r="KD30" s="1" t="s">
        <v>74</v>
      </c>
      <c r="KE30" s="1" t="s">
        <v>74</v>
      </c>
      <c r="KF30" s="1" t="s">
        <v>74</v>
      </c>
      <c r="KG30" s="1" t="s">
        <v>74</v>
      </c>
      <c r="KH30" s="1" t="s">
        <v>74</v>
      </c>
      <c r="KI30" s="1" t="s">
        <v>74</v>
      </c>
      <c r="KJ30" s="1" t="s">
        <v>74</v>
      </c>
      <c r="KK30" s="1" t="s">
        <v>74</v>
      </c>
      <c r="KL30" s="1" t="s">
        <v>74</v>
      </c>
      <c r="KM30" s="1" t="s">
        <v>74</v>
      </c>
      <c r="KN30" s="1" t="s">
        <v>74</v>
      </c>
      <c r="KO30" s="1" t="s">
        <v>74</v>
      </c>
      <c r="KP30" s="1" t="s">
        <v>74</v>
      </c>
      <c r="KQ30" s="1" t="s">
        <v>74</v>
      </c>
      <c r="KR30" s="1" t="s">
        <v>74</v>
      </c>
      <c r="KS30" s="1" t="s">
        <v>74</v>
      </c>
      <c r="KT30" s="1" t="s">
        <v>74</v>
      </c>
      <c r="KU30" s="1" t="s">
        <v>74</v>
      </c>
      <c r="KV30" s="1" t="s">
        <v>74</v>
      </c>
      <c r="KW30" s="1" t="s">
        <v>74</v>
      </c>
      <c r="KX30" s="1" t="s">
        <v>74</v>
      </c>
      <c r="KY30" s="1" t="s">
        <v>74</v>
      </c>
      <c r="KZ30" s="1" t="s">
        <v>74</v>
      </c>
      <c r="LA30" s="1" t="s">
        <v>74</v>
      </c>
      <c r="LB30" s="1" t="s">
        <v>74</v>
      </c>
      <c r="LC30" s="1" t="s">
        <v>74</v>
      </c>
      <c r="LD30" s="1" t="s">
        <v>74</v>
      </c>
      <c r="LE30" s="1" t="s">
        <v>74</v>
      </c>
      <c r="LF30" s="1" t="s">
        <v>74</v>
      </c>
      <c r="LG30" s="1" t="s">
        <v>74</v>
      </c>
      <c r="LH30" s="1" t="s">
        <v>74</v>
      </c>
      <c r="LI30" s="1" t="s">
        <v>74</v>
      </c>
      <c r="LJ30" s="1" t="s">
        <v>74</v>
      </c>
      <c r="LK30" s="1" t="s">
        <v>74</v>
      </c>
      <c r="LL30" s="1" t="s">
        <v>74</v>
      </c>
      <c r="LM30" s="1" t="s">
        <v>74</v>
      </c>
      <c r="LN30" s="1" t="s">
        <v>74</v>
      </c>
      <c r="LO30" s="1" t="s">
        <v>74</v>
      </c>
      <c r="LP30" s="1" t="s">
        <v>74</v>
      </c>
      <c r="LQ30" s="1" t="s">
        <v>74</v>
      </c>
      <c r="LR30" s="1" t="s">
        <v>74</v>
      </c>
      <c r="LS30" s="1" t="s">
        <v>74</v>
      </c>
      <c r="LT30" s="1" t="s">
        <v>74</v>
      </c>
      <c r="LU30" s="1" t="s">
        <v>74</v>
      </c>
      <c r="LV30" s="1" t="s">
        <v>74</v>
      </c>
      <c r="LW30" s="1" t="s">
        <v>74</v>
      </c>
      <c r="LX30" s="1" t="s">
        <v>74</v>
      </c>
      <c r="LY30" s="1" t="s">
        <v>74</v>
      </c>
      <c r="LZ30" s="1" t="s">
        <v>74</v>
      </c>
      <c r="MA30" s="1" t="s">
        <v>74</v>
      </c>
      <c r="MB30" s="1" t="s">
        <v>74</v>
      </c>
      <c r="MC30" s="1" t="s">
        <v>74</v>
      </c>
      <c r="MD30" s="1" t="s">
        <v>74</v>
      </c>
      <c r="ME30" s="1" t="s">
        <v>74</v>
      </c>
      <c r="MF30" s="1" t="s">
        <v>74</v>
      </c>
      <c r="MG30" s="1" t="s">
        <v>74</v>
      </c>
      <c r="MH30" s="1" t="s">
        <v>74</v>
      </c>
      <c r="MI30" s="1" t="s">
        <v>74</v>
      </c>
      <c r="MJ30" s="1" t="s">
        <v>74</v>
      </c>
      <c r="MK30" s="1" t="s">
        <v>74</v>
      </c>
      <c r="ML30" s="1" t="s">
        <v>74</v>
      </c>
      <c r="MM30" s="1" t="s">
        <v>74</v>
      </c>
      <c r="MN30" s="1" t="s">
        <v>74</v>
      </c>
      <c r="MO30" s="1" t="s">
        <v>74</v>
      </c>
      <c r="MP30" s="1" t="s">
        <v>74</v>
      </c>
      <c r="MQ30" s="1" t="s">
        <v>74</v>
      </c>
      <c r="MR30" s="1" t="s">
        <v>74</v>
      </c>
      <c r="MS30" s="1" t="s">
        <v>74</v>
      </c>
      <c r="MT30" s="1" t="s">
        <v>74</v>
      </c>
      <c r="MU30" s="1" t="s">
        <v>74</v>
      </c>
      <c r="MV30" s="1" t="s">
        <v>74</v>
      </c>
      <c r="MW30" s="1" t="s">
        <v>74</v>
      </c>
      <c r="MX30" s="1" t="s">
        <v>74</v>
      </c>
      <c r="MY30" s="1" t="s">
        <v>74</v>
      </c>
      <c r="MZ30" s="1" t="s">
        <v>74</v>
      </c>
      <c r="NA30" s="1" t="s">
        <v>74</v>
      </c>
      <c r="NB30" s="1" t="s">
        <v>74</v>
      </c>
      <c r="NC30" s="1" t="s">
        <v>74</v>
      </c>
      <c r="ND30" s="1" t="s">
        <v>74</v>
      </c>
      <c r="NE30" s="1" t="s">
        <v>74</v>
      </c>
      <c r="NF30" s="1" t="s">
        <v>74</v>
      </c>
      <c r="NG30" s="1" t="s">
        <v>74</v>
      </c>
      <c r="NH30" s="1" t="s">
        <v>74</v>
      </c>
      <c r="NI30" s="1" t="s">
        <v>74</v>
      </c>
      <c r="NJ30" s="1" t="s">
        <v>74</v>
      </c>
      <c r="NK30" s="1" t="s">
        <v>74</v>
      </c>
      <c r="NL30" s="1" t="s">
        <v>74</v>
      </c>
      <c r="NM30" s="1" t="s">
        <v>74</v>
      </c>
      <c r="NN30" s="1" t="s">
        <v>74</v>
      </c>
      <c r="NO30" s="1" t="s">
        <v>74</v>
      </c>
      <c r="NP30" s="1" t="s">
        <v>74</v>
      </c>
      <c r="NQ30" s="1" t="s">
        <v>74</v>
      </c>
      <c r="NR30" s="1" t="s">
        <v>74</v>
      </c>
      <c r="NS30" s="1" t="s">
        <v>74</v>
      </c>
      <c r="NT30" s="1" t="s">
        <v>74</v>
      </c>
      <c r="NU30" s="1" t="s">
        <v>74</v>
      </c>
      <c r="NV30" s="1" t="s">
        <v>74</v>
      </c>
      <c r="NW30" s="1" t="s">
        <v>74</v>
      </c>
      <c r="NX30" s="1" t="s">
        <v>74</v>
      </c>
      <c r="NY30" s="1" t="s">
        <v>74</v>
      </c>
      <c r="NZ30" s="1" t="s">
        <v>74</v>
      </c>
      <c r="OA30" s="1" t="s">
        <v>74</v>
      </c>
      <c r="OB30" s="1" t="s">
        <v>74</v>
      </c>
      <c r="OC30" s="1" t="s">
        <v>74</v>
      </c>
      <c r="OD30" s="1" t="s">
        <v>74</v>
      </c>
      <c r="OE30" s="1" t="s">
        <v>74</v>
      </c>
      <c r="OF30" s="1" t="s">
        <v>74</v>
      </c>
      <c r="OG30" s="1" t="s">
        <v>74</v>
      </c>
      <c r="OH30" s="1" t="s">
        <v>74</v>
      </c>
      <c r="OI30" s="1" t="s">
        <v>74</v>
      </c>
      <c r="OJ30" s="1" t="s">
        <v>74</v>
      </c>
      <c r="OK30" s="1" t="s">
        <v>74</v>
      </c>
      <c r="OL30" s="1" t="s">
        <v>74</v>
      </c>
      <c r="OM30" s="1" t="s">
        <v>74</v>
      </c>
      <c r="ON30" s="1" t="s">
        <v>74</v>
      </c>
      <c r="OO30" s="1" t="s">
        <v>74</v>
      </c>
      <c r="OP30" s="1" t="s">
        <v>74</v>
      </c>
      <c r="OQ30" s="1" t="s">
        <v>74</v>
      </c>
      <c r="OR30" s="1" t="s">
        <v>74</v>
      </c>
      <c r="OS30" s="1" t="s">
        <v>74</v>
      </c>
      <c r="OT30" s="1" t="s">
        <v>74</v>
      </c>
      <c r="OU30" s="1" t="s">
        <v>74</v>
      </c>
      <c r="OV30" s="1" t="s">
        <v>74</v>
      </c>
      <c r="OW30" s="1" t="s">
        <v>74</v>
      </c>
      <c r="OX30" s="1" t="s">
        <v>74</v>
      </c>
      <c r="OY30" s="1" t="s">
        <v>74</v>
      </c>
      <c r="OZ30" s="1" t="s">
        <v>74</v>
      </c>
      <c r="PA30" s="1" t="s">
        <v>74</v>
      </c>
      <c r="PB30" s="1" t="s">
        <v>74</v>
      </c>
      <c r="PC30" s="1" t="s">
        <v>74</v>
      </c>
      <c r="PD30" s="1" t="s">
        <v>74</v>
      </c>
      <c r="PE30" s="1" t="s">
        <v>74</v>
      </c>
      <c r="PF30" s="1" t="s">
        <v>74</v>
      </c>
      <c r="PG30" s="1" t="s">
        <v>74</v>
      </c>
      <c r="PH30" s="1" t="s">
        <v>74</v>
      </c>
      <c r="PI30" s="1" t="s">
        <v>74</v>
      </c>
      <c r="PJ30" s="1" t="s">
        <v>74</v>
      </c>
      <c r="PK30" s="1" t="s">
        <v>74</v>
      </c>
      <c r="PL30" s="1" t="s">
        <v>74</v>
      </c>
      <c r="PM30" s="1" t="s">
        <v>74</v>
      </c>
      <c r="PN30" s="1" t="s">
        <v>74</v>
      </c>
      <c r="PO30" s="1" t="s">
        <v>74</v>
      </c>
      <c r="PP30" s="1" t="s">
        <v>74</v>
      </c>
      <c r="PQ30" s="1" t="s">
        <v>74</v>
      </c>
      <c r="PR30" s="1" t="s">
        <v>74</v>
      </c>
      <c r="PS30" s="1" t="s">
        <v>74</v>
      </c>
      <c r="PT30" s="1" t="s">
        <v>74</v>
      </c>
      <c r="PU30" s="1" t="s">
        <v>74</v>
      </c>
      <c r="PV30" s="1" t="s">
        <v>74</v>
      </c>
      <c r="PW30" s="1" t="s">
        <v>74</v>
      </c>
      <c r="PX30" s="1" t="s">
        <v>74</v>
      </c>
      <c r="PY30" s="1" t="s">
        <v>74</v>
      </c>
      <c r="PZ30" s="1" t="s">
        <v>74</v>
      </c>
      <c r="QA30" s="1" t="s">
        <v>74</v>
      </c>
      <c r="QB30" s="1" t="s">
        <v>74</v>
      </c>
      <c r="QC30" s="1" t="s">
        <v>74</v>
      </c>
      <c r="QD30" s="1" t="s">
        <v>74</v>
      </c>
      <c r="QE30" s="1" t="s">
        <v>74</v>
      </c>
      <c r="QF30" s="1" t="s">
        <v>74</v>
      </c>
      <c r="QG30" s="1" t="s">
        <v>74</v>
      </c>
      <c r="QH30" s="1" t="s">
        <v>74</v>
      </c>
      <c r="QI30" s="1" t="s">
        <v>74</v>
      </c>
      <c r="QJ30" s="1" t="s">
        <v>74</v>
      </c>
      <c r="QK30" s="1" t="s">
        <v>74</v>
      </c>
      <c r="QL30" s="1" t="s">
        <v>74</v>
      </c>
      <c r="QM30" s="1" t="s">
        <v>74</v>
      </c>
      <c r="QN30" s="1" t="s">
        <v>74</v>
      </c>
      <c r="QO30" s="1" t="s">
        <v>74</v>
      </c>
      <c r="QP30" s="1" t="s">
        <v>74</v>
      </c>
      <c r="QQ30" s="1" t="s">
        <v>74</v>
      </c>
      <c r="QR30" s="1" t="s">
        <v>74</v>
      </c>
      <c r="QS30" s="1" t="s">
        <v>74</v>
      </c>
      <c r="QT30" s="1" t="s">
        <v>74</v>
      </c>
      <c r="QU30" s="1" t="s">
        <v>74</v>
      </c>
      <c r="QV30" s="1" t="s">
        <v>74</v>
      </c>
      <c r="QW30" s="1" t="s">
        <v>74</v>
      </c>
      <c r="QX30" s="1" t="s">
        <v>74</v>
      </c>
      <c r="QY30" s="1" t="s">
        <v>74</v>
      </c>
      <c r="QZ30" s="1" t="s">
        <v>74</v>
      </c>
      <c r="RA30" s="1" t="s">
        <v>74</v>
      </c>
      <c r="RB30" s="1" t="s">
        <v>74</v>
      </c>
      <c r="RC30" s="1" t="s">
        <v>74</v>
      </c>
      <c r="RD30" s="1" t="s">
        <v>74</v>
      </c>
      <c r="RE30" s="1" t="s">
        <v>74</v>
      </c>
      <c r="RF30" s="1" t="s">
        <v>74</v>
      </c>
      <c r="RG30" s="1" t="s">
        <v>74</v>
      </c>
      <c r="RH30" s="1" t="s">
        <v>74</v>
      </c>
      <c r="RI30" s="1" t="s">
        <v>74</v>
      </c>
      <c r="RJ30" s="1" t="s">
        <v>74</v>
      </c>
      <c r="RK30" s="1" t="s">
        <v>74</v>
      </c>
      <c r="RL30" s="1" t="s">
        <v>74</v>
      </c>
      <c r="RM30" s="1" t="s">
        <v>74</v>
      </c>
      <c r="RN30" s="1" t="s">
        <v>74</v>
      </c>
      <c r="RO30" s="1" t="s">
        <v>74</v>
      </c>
      <c r="RP30" s="1" t="s">
        <v>74</v>
      </c>
      <c r="RQ30" s="1" t="s">
        <v>74</v>
      </c>
      <c r="RR30" s="1" t="s">
        <v>74</v>
      </c>
      <c r="RS30" s="1" t="s">
        <v>74</v>
      </c>
      <c r="RT30" s="1" t="s">
        <v>74</v>
      </c>
      <c r="RU30" s="1" t="s">
        <v>74</v>
      </c>
      <c r="RV30" s="1" t="s">
        <v>74</v>
      </c>
      <c r="RW30" s="1" t="s">
        <v>74</v>
      </c>
      <c r="RX30" s="1" t="s">
        <v>74</v>
      </c>
      <c r="RY30" s="1" t="s">
        <v>74</v>
      </c>
      <c r="RZ30" s="1" t="s">
        <v>74</v>
      </c>
      <c r="SA30" s="1" t="s">
        <v>74</v>
      </c>
      <c r="SB30" s="1" t="s">
        <v>74</v>
      </c>
      <c r="SC30" s="1" t="s">
        <v>74</v>
      </c>
      <c r="SD30" s="1" t="s">
        <v>74</v>
      </c>
      <c r="SE30" s="1" t="s">
        <v>74</v>
      </c>
      <c r="SF30" s="1" t="s">
        <v>74</v>
      </c>
      <c r="SG30" s="1" t="s">
        <v>74</v>
      </c>
      <c r="SH30" s="1" t="s">
        <v>74</v>
      </c>
      <c r="SI30" s="1" t="s">
        <v>74</v>
      </c>
      <c r="SJ30" s="1" t="s">
        <v>74</v>
      </c>
      <c r="SK30" s="1" t="s">
        <v>74</v>
      </c>
      <c r="SL30" s="1" t="s">
        <v>74</v>
      </c>
    </row>
    <row r="31" spans="1:506" ht="21.75" customHeight="1">
      <c r="A31" s="101"/>
      <c r="B31" s="542"/>
      <c r="C31" s="542"/>
      <c r="D31" s="542"/>
      <c r="E31" s="542"/>
      <c r="F31" s="542"/>
      <c r="G31" s="542"/>
      <c r="H31" s="543"/>
      <c r="I31" s="543"/>
      <c r="J31" s="544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9"/>
      <c r="HC31" s="1" t="s">
        <v>74</v>
      </c>
      <c r="HD31" s="1" t="s">
        <v>74</v>
      </c>
      <c r="HE31" s="1" t="s">
        <v>74</v>
      </c>
      <c r="HF31" s="1" t="s">
        <v>74</v>
      </c>
      <c r="HG31" s="1" t="s">
        <v>74</v>
      </c>
      <c r="HH31" s="1" t="s">
        <v>74</v>
      </c>
      <c r="HI31" s="1" t="s">
        <v>74</v>
      </c>
      <c r="HJ31" s="1" t="s">
        <v>74</v>
      </c>
      <c r="HK31" s="1" t="s">
        <v>74</v>
      </c>
      <c r="HL31" s="1" t="s">
        <v>74</v>
      </c>
      <c r="HM31" s="1" t="s">
        <v>74</v>
      </c>
      <c r="HN31" s="1" t="s">
        <v>74</v>
      </c>
      <c r="HO31" s="1" t="s">
        <v>74</v>
      </c>
      <c r="HP31" s="1" t="s">
        <v>74</v>
      </c>
      <c r="HQ31" s="1" t="s">
        <v>74</v>
      </c>
      <c r="HR31" s="1" t="s">
        <v>74</v>
      </c>
      <c r="HS31" s="1" t="s">
        <v>74</v>
      </c>
      <c r="HT31" s="1" t="s">
        <v>74</v>
      </c>
      <c r="HU31" s="1" t="s">
        <v>74</v>
      </c>
      <c r="HV31" s="1" t="s">
        <v>74</v>
      </c>
      <c r="HW31" s="1" t="s">
        <v>74</v>
      </c>
      <c r="HX31" s="1" t="s">
        <v>74</v>
      </c>
      <c r="HY31" s="1" t="s">
        <v>74</v>
      </c>
      <c r="HZ31" s="1" t="s">
        <v>74</v>
      </c>
      <c r="IA31" s="1" t="s">
        <v>74</v>
      </c>
      <c r="IB31" s="1" t="s">
        <v>74</v>
      </c>
      <c r="IC31" s="1" t="s">
        <v>74</v>
      </c>
      <c r="ID31" s="1" t="s">
        <v>74</v>
      </c>
      <c r="IE31" s="1" t="s">
        <v>74</v>
      </c>
      <c r="IF31" s="1" t="s">
        <v>74</v>
      </c>
      <c r="IG31" s="1" t="s">
        <v>74</v>
      </c>
      <c r="IH31" s="1" t="s">
        <v>74</v>
      </c>
      <c r="II31" s="1" t="s">
        <v>74</v>
      </c>
      <c r="IJ31" s="1" t="s">
        <v>74</v>
      </c>
      <c r="IK31" s="1" t="s">
        <v>74</v>
      </c>
      <c r="IL31" s="1" t="s">
        <v>74</v>
      </c>
      <c r="IM31" s="1" t="s">
        <v>74</v>
      </c>
      <c r="IN31" s="1" t="s">
        <v>74</v>
      </c>
      <c r="IO31" s="1" t="s">
        <v>74</v>
      </c>
      <c r="IP31" s="1" t="s">
        <v>74</v>
      </c>
      <c r="IQ31" s="1" t="s">
        <v>74</v>
      </c>
      <c r="IR31" s="1" t="s">
        <v>74</v>
      </c>
      <c r="IS31" s="1" t="s">
        <v>74</v>
      </c>
      <c r="IT31" s="1" t="s">
        <v>74</v>
      </c>
      <c r="IU31" s="1" t="s">
        <v>74</v>
      </c>
      <c r="IV31" s="1" t="s">
        <v>74</v>
      </c>
      <c r="IW31" s="1" t="s">
        <v>74</v>
      </c>
      <c r="IX31" s="1" t="s">
        <v>74</v>
      </c>
      <c r="IY31" s="1" t="s">
        <v>74</v>
      </c>
      <c r="IZ31" s="1" t="s">
        <v>74</v>
      </c>
      <c r="JA31" s="1" t="s">
        <v>74</v>
      </c>
      <c r="JB31" s="1" t="s">
        <v>74</v>
      </c>
      <c r="JC31" s="1" t="s">
        <v>74</v>
      </c>
      <c r="JD31" s="1" t="s">
        <v>74</v>
      </c>
      <c r="JE31" s="1" t="s">
        <v>74</v>
      </c>
      <c r="JF31" s="1" t="s">
        <v>74</v>
      </c>
      <c r="JG31" s="1" t="s">
        <v>74</v>
      </c>
      <c r="JH31" s="1" t="s">
        <v>74</v>
      </c>
      <c r="JI31" s="1" t="s">
        <v>74</v>
      </c>
      <c r="JJ31" s="1" t="s">
        <v>74</v>
      </c>
      <c r="JK31" s="1" t="s">
        <v>74</v>
      </c>
      <c r="JL31" s="1" t="s">
        <v>74</v>
      </c>
      <c r="JM31" s="1" t="s">
        <v>74</v>
      </c>
      <c r="JN31" s="1" t="s">
        <v>74</v>
      </c>
      <c r="JO31" s="1" t="s">
        <v>74</v>
      </c>
      <c r="JP31" s="1" t="s">
        <v>74</v>
      </c>
      <c r="JQ31" s="1" t="s">
        <v>74</v>
      </c>
      <c r="JR31" s="1" t="s">
        <v>74</v>
      </c>
      <c r="JS31" s="1" t="s">
        <v>74</v>
      </c>
      <c r="JT31" s="1" t="s">
        <v>74</v>
      </c>
      <c r="JU31" s="1" t="s">
        <v>74</v>
      </c>
      <c r="JV31" s="1" t="s">
        <v>74</v>
      </c>
      <c r="JW31" s="1" t="s">
        <v>74</v>
      </c>
      <c r="JX31" s="1" t="s">
        <v>74</v>
      </c>
      <c r="JY31" s="1" t="s">
        <v>74</v>
      </c>
      <c r="JZ31" s="1" t="s">
        <v>74</v>
      </c>
      <c r="KA31" s="1" t="s">
        <v>74</v>
      </c>
      <c r="KB31" s="1" t="s">
        <v>74</v>
      </c>
      <c r="KC31" s="1" t="s">
        <v>74</v>
      </c>
      <c r="KD31" s="1" t="s">
        <v>74</v>
      </c>
      <c r="KE31" s="1" t="s">
        <v>74</v>
      </c>
      <c r="KF31" s="1" t="s">
        <v>74</v>
      </c>
      <c r="KG31" s="1" t="s">
        <v>74</v>
      </c>
      <c r="KH31" s="1" t="s">
        <v>74</v>
      </c>
      <c r="KI31" s="1" t="s">
        <v>74</v>
      </c>
      <c r="KJ31" s="1" t="s">
        <v>74</v>
      </c>
      <c r="KK31" s="1" t="s">
        <v>74</v>
      </c>
      <c r="KL31" s="1" t="s">
        <v>74</v>
      </c>
      <c r="KM31" s="1" t="s">
        <v>74</v>
      </c>
      <c r="KN31" s="1" t="s">
        <v>74</v>
      </c>
      <c r="KO31" s="1" t="s">
        <v>74</v>
      </c>
      <c r="KP31" s="1" t="s">
        <v>74</v>
      </c>
      <c r="KQ31" s="1" t="s">
        <v>74</v>
      </c>
      <c r="KR31" s="1" t="s">
        <v>74</v>
      </c>
      <c r="KS31" s="1" t="s">
        <v>74</v>
      </c>
      <c r="KT31" s="1" t="s">
        <v>74</v>
      </c>
      <c r="KU31" s="1" t="s">
        <v>74</v>
      </c>
      <c r="KV31" s="1" t="s">
        <v>74</v>
      </c>
      <c r="KW31" s="1" t="s">
        <v>74</v>
      </c>
      <c r="KX31" s="1" t="s">
        <v>74</v>
      </c>
      <c r="KY31" s="1" t="s">
        <v>74</v>
      </c>
      <c r="KZ31" s="1" t="s">
        <v>74</v>
      </c>
      <c r="LA31" s="1" t="s">
        <v>74</v>
      </c>
      <c r="LB31" s="1" t="s">
        <v>74</v>
      </c>
      <c r="LC31" s="1" t="s">
        <v>74</v>
      </c>
      <c r="LD31" s="1" t="s">
        <v>74</v>
      </c>
      <c r="LE31" s="1" t="s">
        <v>74</v>
      </c>
      <c r="LF31" s="1" t="s">
        <v>74</v>
      </c>
      <c r="LG31" s="1" t="s">
        <v>74</v>
      </c>
      <c r="LH31" s="1" t="s">
        <v>74</v>
      </c>
      <c r="LI31" s="1" t="s">
        <v>74</v>
      </c>
      <c r="LJ31" s="1" t="s">
        <v>74</v>
      </c>
      <c r="LK31" s="1" t="s">
        <v>74</v>
      </c>
      <c r="LL31" s="1" t="s">
        <v>74</v>
      </c>
      <c r="LM31" s="1" t="s">
        <v>74</v>
      </c>
      <c r="LN31" s="1" t="s">
        <v>74</v>
      </c>
      <c r="LO31" s="1" t="s">
        <v>74</v>
      </c>
      <c r="LP31" s="1" t="s">
        <v>74</v>
      </c>
      <c r="LQ31" s="1" t="s">
        <v>74</v>
      </c>
      <c r="LR31" s="1" t="s">
        <v>74</v>
      </c>
      <c r="LS31" s="1" t="s">
        <v>74</v>
      </c>
      <c r="LT31" s="1" t="s">
        <v>74</v>
      </c>
      <c r="LU31" s="1" t="s">
        <v>74</v>
      </c>
      <c r="LV31" s="1" t="s">
        <v>74</v>
      </c>
      <c r="LW31" s="1" t="s">
        <v>74</v>
      </c>
      <c r="LX31" s="1" t="s">
        <v>74</v>
      </c>
      <c r="LY31" s="1" t="s">
        <v>74</v>
      </c>
      <c r="LZ31" s="1" t="s">
        <v>74</v>
      </c>
      <c r="MA31" s="1" t="s">
        <v>74</v>
      </c>
      <c r="MB31" s="1" t="s">
        <v>74</v>
      </c>
      <c r="MC31" s="1" t="s">
        <v>74</v>
      </c>
      <c r="MD31" s="1" t="s">
        <v>74</v>
      </c>
      <c r="ME31" s="1" t="s">
        <v>74</v>
      </c>
      <c r="MF31" s="1" t="s">
        <v>74</v>
      </c>
      <c r="MG31" s="1" t="s">
        <v>74</v>
      </c>
      <c r="MH31" s="1" t="s">
        <v>74</v>
      </c>
      <c r="MI31" s="1" t="s">
        <v>74</v>
      </c>
      <c r="MJ31" s="1" t="s">
        <v>74</v>
      </c>
      <c r="MK31" s="1" t="s">
        <v>74</v>
      </c>
      <c r="ML31" s="1" t="s">
        <v>74</v>
      </c>
      <c r="MM31" s="1" t="s">
        <v>74</v>
      </c>
      <c r="MN31" s="1" t="s">
        <v>74</v>
      </c>
      <c r="MO31" s="1" t="s">
        <v>74</v>
      </c>
      <c r="MP31" s="1" t="s">
        <v>74</v>
      </c>
      <c r="MQ31" s="1" t="s">
        <v>74</v>
      </c>
      <c r="MR31" s="1" t="s">
        <v>74</v>
      </c>
      <c r="MS31" s="1" t="s">
        <v>74</v>
      </c>
      <c r="MT31" s="1" t="s">
        <v>74</v>
      </c>
      <c r="MU31" s="1" t="s">
        <v>74</v>
      </c>
      <c r="MV31" s="1" t="s">
        <v>74</v>
      </c>
      <c r="MW31" s="1" t="s">
        <v>74</v>
      </c>
      <c r="MX31" s="1" t="s">
        <v>74</v>
      </c>
      <c r="MY31" s="1" t="s">
        <v>74</v>
      </c>
      <c r="MZ31" s="1" t="s">
        <v>74</v>
      </c>
      <c r="NA31" s="1" t="s">
        <v>74</v>
      </c>
      <c r="NB31" s="1" t="s">
        <v>74</v>
      </c>
      <c r="NC31" s="1" t="s">
        <v>74</v>
      </c>
      <c r="ND31" s="1" t="s">
        <v>74</v>
      </c>
      <c r="NE31" s="1" t="s">
        <v>74</v>
      </c>
      <c r="NF31" s="1" t="s">
        <v>74</v>
      </c>
      <c r="NG31" s="1" t="s">
        <v>74</v>
      </c>
      <c r="NH31" s="1" t="s">
        <v>74</v>
      </c>
      <c r="NI31" s="1" t="s">
        <v>74</v>
      </c>
      <c r="NJ31" s="1" t="s">
        <v>74</v>
      </c>
      <c r="NK31" s="1" t="s">
        <v>74</v>
      </c>
      <c r="NL31" s="1" t="s">
        <v>74</v>
      </c>
      <c r="NM31" s="1" t="s">
        <v>74</v>
      </c>
      <c r="NN31" s="1" t="s">
        <v>74</v>
      </c>
      <c r="NO31" s="1" t="s">
        <v>74</v>
      </c>
      <c r="NP31" s="1" t="s">
        <v>74</v>
      </c>
      <c r="NQ31" s="1" t="s">
        <v>74</v>
      </c>
      <c r="NR31" s="1" t="s">
        <v>74</v>
      </c>
      <c r="NS31" s="1" t="s">
        <v>74</v>
      </c>
      <c r="NT31" s="1" t="s">
        <v>74</v>
      </c>
      <c r="NU31" s="1" t="s">
        <v>74</v>
      </c>
      <c r="NV31" s="1" t="s">
        <v>74</v>
      </c>
      <c r="NW31" s="1" t="s">
        <v>74</v>
      </c>
      <c r="NX31" s="1" t="s">
        <v>74</v>
      </c>
      <c r="NY31" s="1" t="s">
        <v>74</v>
      </c>
      <c r="NZ31" s="1" t="s">
        <v>74</v>
      </c>
      <c r="OA31" s="1" t="s">
        <v>74</v>
      </c>
      <c r="OB31" s="1" t="s">
        <v>74</v>
      </c>
      <c r="OC31" s="1" t="s">
        <v>74</v>
      </c>
      <c r="OD31" s="1" t="s">
        <v>74</v>
      </c>
      <c r="OE31" s="1" t="s">
        <v>74</v>
      </c>
      <c r="OF31" s="1" t="s">
        <v>74</v>
      </c>
      <c r="OG31" s="1" t="s">
        <v>74</v>
      </c>
      <c r="OH31" s="1" t="s">
        <v>74</v>
      </c>
      <c r="OI31" s="1" t="s">
        <v>74</v>
      </c>
      <c r="OJ31" s="1" t="s">
        <v>74</v>
      </c>
      <c r="OK31" s="1" t="s">
        <v>74</v>
      </c>
      <c r="OL31" s="1" t="s">
        <v>74</v>
      </c>
      <c r="OM31" s="1" t="s">
        <v>74</v>
      </c>
      <c r="ON31" s="1" t="s">
        <v>74</v>
      </c>
      <c r="OO31" s="1" t="s">
        <v>74</v>
      </c>
      <c r="OP31" s="1" t="s">
        <v>74</v>
      </c>
      <c r="OQ31" s="1" t="s">
        <v>74</v>
      </c>
      <c r="OR31" s="1" t="s">
        <v>74</v>
      </c>
      <c r="OS31" s="1" t="s">
        <v>74</v>
      </c>
      <c r="OT31" s="1" t="s">
        <v>74</v>
      </c>
      <c r="OU31" s="1" t="s">
        <v>74</v>
      </c>
      <c r="OV31" s="1" t="s">
        <v>74</v>
      </c>
      <c r="OW31" s="1" t="s">
        <v>74</v>
      </c>
      <c r="OX31" s="1" t="s">
        <v>74</v>
      </c>
      <c r="OY31" s="1" t="s">
        <v>74</v>
      </c>
      <c r="OZ31" s="1" t="s">
        <v>74</v>
      </c>
      <c r="PA31" s="1" t="s">
        <v>74</v>
      </c>
      <c r="PB31" s="1" t="s">
        <v>74</v>
      </c>
      <c r="PC31" s="1" t="s">
        <v>74</v>
      </c>
      <c r="PD31" s="1" t="s">
        <v>74</v>
      </c>
      <c r="PE31" s="1" t="s">
        <v>74</v>
      </c>
      <c r="PF31" s="1" t="s">
        <v>74</v>
      </c>
      <c r="PG31" s="1" t="s">
        <v>74</v>
      </c>
      <c r="PH31" s="1" t="s">
        <v>74</v>
      </c>
      <c r="PI31" s="1" t="s">
        <v>74</v>
      </c>
      <c r="PJ31" s="1" t="s">
        <v>74</v>
      </c>
      <c r="PK31" s="1" t="s">
        <v>74</v>
      </c>
      <c r="PL31" s="1" t="s">
        <v>74</v>
      </c>
      <c r="PM31" s="1" t="s">
        <v>74</v>
      </c>
      <c r="PN31" s="1" t="s">
        <v>74</v>
      </c>
      <c r="PO31" s="1" t="s">
        <v>74</v>
      </c>
      <c r="PP31" s="1" t="s">
        <v>74</v>
      </c>
      <c r="PQ31" s="1" t="s">
        <v>74</v>
      </c>
      <c r="PR31" s="1" t="s">
        <v>74</v>
      </c>
      <c r="PS31" s="1" t="s">
        <v>74</v>
      </c>
      <c r="PT31" s="1" t="s">
        <v>74</v>
      </c>
      <c r="PU31" s="1" t="s">
        <v>74</v>
      </c>
      <c r="PV31" s="1" t="s">
        <v>74</v>
      </c>
      <c r="PW31" s="1" t="s">
        <v>74</v>
      </c>
      <c r="PX31" s="1" t="s">
        <v>74</v>
      </c>
      <c r="PY31" s="1" t="s">
        <v>74</v>
      </c>
      <c r="PZ31" s="1" t="s">
        <v>74</v>
      </c>
      <c r="QA31" s="1" t="s">
        <v>74</v>
      </c>
      <c r="QB31" s="1" t="s">
        <v>74</v>
      </c>
      <c r="QC31" s="1" t="s">
        <v>74</v>
      </c>
      <c r="QD31" s="1" t="s">
        <v>74</v>
      </c>
      <c r="QE31" s="1" t="s">
        <v>74</v>
      </c>
      <c r="QF31" s="1" t="s">
        <v>74</v>
      </c>
      <c r="QG31" s="1" t="s">
        <v>74</v>
      </c>
      <c r="QH31" s="1" t="s">
        <v>74</v>
      </c>
      <c r="QI31" s="1" t="s">
        <v>74</v>
      </c>
      <c r="QJ31" s="1" t="s">
        <v>74</v>
      </c>
      <c r="QK31" s="1" t="s">
        <v>74</v>
      </c>
      <c r="QL31" s="1" t="s">
        <v>74</v>
      </c>
      <c r="QM31" s="1" t="s">
        <v>74</v>
      </c>
      <c r="QN31" s="1" t="s">
        <v>74</v>
      </c>
      <c r="QO31" s="1" t="s">
        <v>74</v>
      </c>
      <c r="QP31" s="1" t="s">
        <v>74</v>
      </c>
      <c r="QQ31" s="1" t="s">
        <v>74</v>
      </c>
      <c r="QR31" s="1" t="s">
        <v>74</v>
      </c>
      <c r="QS31" s="1" t="s">
        <v>74</v>
      </c>
      <c r="QT31" s="1" t="s">
        <v>74</v>
      </c>
      <c r="QU31" s="1" t="s">
        <v>74</v>
      </c>
      <c r="QV31" s="1" t="s">
        <v>74</v>
      </c>
      <c r="QW31" s="1" t="s">
        <v>74</v>
      </c>
      <c r="QX31" s="1" t="s">
        <v>74</v>
      </c>
      <c r="QY31" s="1" t="s">
        <v>74</v>
      </c>
      <c r="QZ31" s="1" t="s">
        <v>74</v>
      </c>
      <c r="RA31" s="1" t="s">
        <v>74</v>
      </c>
      <c r="RB31" s="1" t="s">
        <v>74</v>
      </c>
      <c r="RC31" s="1" t="s">
        <v>74</v>
      </c>
      <c r="RD31" s="1" t="s">
        <v>74</v>
      </c>
      <c r="RE31" s="1" t="s">
        <v>74</v>
      </c>
      <c r="RF31" s="1" t="s">
        <v>74</v>
      </c>
      <c r="RG31" s="1" t="s">
        <v>74</v>
      </c>
      <c r="RH31" s="1" t="s">
        <v>74</v>
      </c>
      <c r="RI31" s="1" t="s">
        <v>74</v>
      </c>
      <c r="RJ31" s="1" t="s">
        <v>74</v>
      </c>
      <c r="RK31" s="1" t="s">
        <v>74</v>
      </c>
      <c r="RL31" s="1" t="s">
        <v>74</v>
      </c>
      <c r="RM31" s="1" t="s">
        <v>74</v>
      </c>
      <c r="RN31" s="1" t="s">
        <v>74</v>
      </c>
      <c r="RO31" s="1" t="s">
        <v>74</v>
      </c>
      <c r="RP31" s="1" t="s">
        <v>74</v>
      </c>
      <c r="RQ31" s="1" t="s">
        <v>74</v>
      </c>
      <c r="RR31" s="1" t="s">
        <v>74</v>
      </c>
      <c r="RS31" s="1" t="s">
        <v>74</v>
      </c>
      <c r="RT31" s="1" t="s">
        <v>74</v>
      </c>
      <c r="RU31" s="1" t="s">
        <v>74</v>
      </c>
      <c r="RV31" s="1" t="s">
        <v>74</v>
      </c>
      <c r="RW31" s="1" t="s">
        <v>74</v>
      </c>
      <c r="RX31" s="1" t="s">
        <v>74</v>
      </c>
      <c r="RY31" s="1" t="s">
        <v>74</v>
      </c>
      <c r="RZ31" s="1" t="s">
        <v>74</v>
      </c>
      <c r="SA31" s="1" t="s">
        <v>74</v>
      </c>
      <c r="SB31" s="1" t="s">
        <v>74</v>
      </c>
      <c r="SC31" s="1" t="s">
        <v>74</v>
      </c>
      <c r="SD31" s="1" t="s">
        <v>74</v>
      </c>
      <c r="SE31" s="1" t="s">
        <v>74</v>
      </c>
      <c r="SF31" s="1" t="s">
        <v>74</v>
      </c>
      <c r="SG31" s="1" t="s">
        <v>74</v>
      </c>
      <c r="SH31" s="1" t="s">
        <v>74</v>
      </c>
      <c r="SI31" s="1" t="s">
        <v>74</v>
      </c>
      <c r="SJ31" s="1" t="s">
        <v>74</v>
      </c>
      <c r="SK31" s="1" t="s">
        <v>74</v>
      </c>
      <c r="SL31" s="1" t="s">
        <v>74</v>
      </c>
    </row>
    <row r="32" spans="1:506" ht="22.5" customHeight="1">
      <c r="A32" s="101"/>
      <c r="B32" s="542"/>
      <c r="C32" s="542"/>
      <c r="D32" s="542"/>
      <c r="E32" s="542"/>
      <c r="F32" s="542"/>
      <c r="G32" s="542"/>
      <c r="H32" s="543"/>
      <c r="I32" s="543"/>
      <c r="J32" s="544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9"/>
      <c r="HC32" s="1" t="s">
        <v>74</v>
      </c>
      <c r="HD32" s="1" t="s">
        <v>74</v>
      </c>
      <c r="HE32" s="1" t="s">
        <v>74</v>
      </c>
      <c r="HF32" s="1" t="s">
        <v>74</v>
      </c>
      <c r="HG32" s="1" t="s">
        <v>74</v>
      </c>
      <c r="HH32" s="1" t="s">
        <v>74</v>
      </c>
      <c r="HI32" s="1" t="s">
        <v>74</v>
      </c>
      <c r="HJ32" s="1" t="s">
        <v>74</v>
      </c>
      <c r="HK32" s="1" t="s">
        <v>74</v>
      </c>
      <c r="HL32" s="1" t="s">
        <v>74</v>
      </c>
      <c r="HM32" s="1" t="s">
        <v>74</v>
      </c>
      <c r="HN32" s="1" t="s">
        <v>74</v>
      </c>
      <c r="HO32" s="1" t="s">
        <v>74</v>
      </c>
      <c r="HP32" s="1" t="s">
        <v>74</v>
      </c>
      <c r="HQ32" s="1" t="s">
        <v>74</v>
      </c>
      <c r="HR32" s="1" t="s">
        <v>74</v>
      </c>
      <c r="HS32" s="1" t="s">
        <v>74</v>
      </c>
      <c r="HT32" s="1" t="s">
        <v>74</v>
      </c>
      <c r="HU32" s="1" t="s">
        <v>74</v>
      </c>
      <c r="HV32" s="1" t="s">
        <v>74</v>
      </c>
      <c r="HW32" s="1" t="s">
        <v>74</v>
      </c>
      <c r="HX32" s="1" t="s">
        <v>74</v>
      </c>
      <c r="HY32" s="1" t="s">
        <v>74</v>
      </c>
      <c r="HZ32" s="1" t="s">
        <v>74</v>
      </c>
      <c r="IA32" s="1" t="s">
        <v>74</v>
      </c>
      <c r="IB32" s="1" t="s">
        <v>74</v>
      </c>
      <c r="IC32" s="1" t="s">
        <v>74</v>
      </c>
      <c r="ID32" s="1" t="s">
        <v>74</v>
      </c>
      <c r="IE32" s="1" t="s">
        <v>74</v>
      </c>
      <c r="IF32" s="1" t="s">
        <v>74</v>
      </c>
      <c r="IG32" s="1" t="s">
        <v>74</v>
      </c>
      <c r="IH32" s="1" t="s">
        <v>74</v>
      </c>
      <c r="II32" s="1" t="s">
        <v>74</v>
      </c>
      <c r="IJ32" s="1" t="s">
        <v>74</v>
      </c>
      <c r="IK32" s="1" t="s">
        <v>74</v>
      </c>
      <c r="IL32" s="1" t="s">
        <v>74</v>
      </c>
      <c r="IM32" s="1" t="s">
        <v>74</v>
      </c>
      <c r="IN32" s="1" t="s">
        <v>74</v>
      </c>
      <c r="IO32" s="1" t="s">
        <v>74</v>
      </c>
      <c r="IP32" s="1" t="s">
        <v>74</v>
      </c>
      <c r="IQ32" s="1" t="s">
        <v>74</v>
      </c>
      <c r="IR32" s="1" t="s">
        <v>74</v>
      </c>
      <c r="IS32" s="1" t="s">
        <v>74</v>
      </c>
      <c r="IT32" s="1" t="s">
        <v>74</v>
      </c>
      <c r="IU32" s="1" t="s">
        <v>74</v>
      </c>
      <c r="IV32" s="1" t="s">
        <v>74</v>
      </c>
      <c r="IW32" s="1" t="s">
        <v>74</v>
      </c>
      <c r="IX32" s="1" t="s">
        <v>74</v>
      </c>
      <c r="IY32" s="1" t="s">
        <v>74</v>
      </c>
      <c r="IZ32" s="1" t="s">
        <v>74</v>
      </c>
      <c r="JA32" s="1" t="s">
        <v>74</v>
      </c>
      <c r="JB32" s="1" t="s">
        <v>74</v>
      </c>
      <c r="JC32" s="1" t="s">
        <v>74</v>
      </c>
      <c r="JD32" s="1" t="s">
        <v>74</v>
      </c>
      <c r="JE32" s="1" t="s">
        <v>74</v>
      </c>
      <c r="JF32" s="1" t="s">
        <v>74</v>
      </c>
      <c r="JG32" s="1" t="s">
        <v>74</v>
      </c>
      <c r="JH32" s="1" t="s">
        <v>74</v>
      </c>
      <c r="JI32" s="1" t="s">
        <v>74</v>
      </c>
      <c r="JJ32" s="1" t="s">
        <v>74</v>
      </c>
      <c r="JK32" s="1" t="s">
        <v>74</v>
      </c>
      <c r="JL32" s="1" t="s">
        <v>74</v>
      </c>
      <c r="JM32" s="1" t="s">
        <v>74</v>
      </c>
      <c r="JN32" s="1" t="s">
        <v>74</v>
      </c>
      <c r="JO32" s="1" t="s">
        <v>74</v>
      </c>
      <c r="JP32" s="1" t="s">
        <v>74</v>
      </c>
      <c r="JQ32" s="1" t="s">
        <v>74</v>
      </c>
      <c r="JR32" s="1" t="s">
        <v>74</v>
      </c>
      <c r="JS32" s="1" t="s">
        <v>74</v>
      </c>
      <c r="JT32" s="1" t="s">
        <v>74</v>
      </c>
      <c r="JU32" s="1" t="s">
        <v>74</v>
      </c>
      <c r="JV32" s="1" t="s">
        <v>74</v>
      </c>
      <c r="JW32" s="1" t="s">
        <v>74</v>
      </c>
      <c r="JX32" s="1" t="s">
        <v>74</v>
      </c>
      <c r="JY32" s="1" t="s">
        <v>74</v>
      </c>
      <c r="JZ32" s="1" t="s">
        <v>74</v>
      </c>
      <c r="KA32" s="1" t="s">
        <v>74</v>
      </c>
      <c r="KB32" s="1" t="s">
        <v>74</v>
      </c>
      <c r="KC32" s="1" t="s">
        <v>74</v>
      </c>
      <c r="KD32" s="1" t="s">
        <v>74</v>
      </c>
      <c r="KE32" s="1" t="s">
        <v>74</v>
      </c>
      <c r="KF32" s="1" t="s">
        <v>74</v>
      </c>
      <c r="KG32" s="1" t="s">
        <v>74</v>
      </c>
      <c r="KH32" s="1" t="s">
        <v>74</v>
      </c>
      <c r="KI32" s="1" t="s">
        <v>74</v>
      </c>
      <c r="KJ32" s="1" t="s">
        <v>74</v>
      </c>
      <c r="KK32" s="1" t="s">
        <v>74</v>
      </c>
      <c r="KL32" s="1" t="s">
        <v>74</v>
      </c>
      <c r="KM32" s="1" t="s">
        <v>74</v>
      </c>
      <c r="KN32" s="1" t="s">
        <v>74</v>
      </c>
      <c r="KO32" s="1" t="s">
        <v>74</v>
      </c>
      <c r="KP32" s="1" t="s">
        <v>74</v>
      </c>
      <c r="KQ32" s="1" t="s">
        <v>74</v>
      </c>
      <c r="KR32" s="1" t="s">
        <v>74</v>
      </c>
      <c r="KS32" s="1" t="s">
        <v>74</v>
      </c>
      <c r="KT32" s="1" t="s">
        <v>74</v>
      </c>
      <c r="KU32" s="1" t="s">
        <v>74</v>
      </c>
      <c r="KV32" s="1" t="s">
        <v>74</v>
      </c>
      <c r="KW32" s="1" t="s">
        <v>74</v>
      </c>
      <c r="KX32" s="1" t="s">
        <v>74</v>
      </c>
      <c r="KY32" s="1" t="s">
        <v>74</v>
      </c>
      <c r="KZ32" s="1" t="s">
        <v>74</v>
      </c>
      <c r="LA32" s="1" t="s">
        <v>74</v>
      </c>
      <c r="LB32" s="1" t="s">
        <v>74</v>
      </c>
      <c r="LC32" s="1" t="s">
        <v>74</v>
      </c>
      <c r="LD32" s="1" t="s">
        <v>74</v>
      </c>
      <c r="LE32" s="1" t="s">
        <v>74</v>
      </c>
      <c r="LF32" s="1" t="s">
        <v>74</v>
      </c>
      <c r="LG32" s="1" t="s">
        <v>74</v>
      </c>
      <c r="LH32" s="1" t="s">
        <v>74</v>
      </c>
      <c r="LI32" s="1" t="s">
        <v>74</v>
      </c>
      <c r="LJ32" s="1" t="s">
        <v>74</v>
      </c>
      <c r="LK32" s="1" t="s">
        <v>74</v>
      </c>
      <c r="LL32" s="1" t="s">
        <v>74</v>
      </c>
      <c r="LM32" s="1" t="s">
        <v>74</v>
      </c>
      <c r="LN32" s="1" t="s">
        <v>74</v>
      </c>
      <c r="LO32" s="1" t="s">
        <v>74</v>
      </c>
      <c r="LP32" s="1" t="s">
        <v>74</v>
      </c>
      <c r="LQ32" s="1" t="s">
        <v>74</v>
      </c>
      <c r="LR32" s="1" t="s">
        <v>74</v>
      </c>
      <c r="LS32" s="1" t="s">
        <v>74</v>
      </c>
      <c r="LT32" s="1" t="s">
        <v>74</v>
      </c>
      <c r="LU32" s="1" t="s">
        <v>74</v>
      </c>
      <c r="LV32" s="1" t="s">
        <v>74</v>
      </c>
      <c r="LW32" s="1" t="s">
        <v>74</v>
      </c>
      <c r="LX32" s="1" t="s">
        <v>74</v>
      </c>
      <c r="LY32" s="1" t="s">
        <v>74</v>
      </c>
      <c r="LZ32" s="1" t="s">
        <v>74</v>
      </c>
      <c r="MA32" s="1" t="s">
        <v>74</v>
      </c>
      <c r="MB32" s="1" t="s">
        <v>74</v>
      </c>
      <c r="MC32" s="1" t="s">
        <v>74</v>
      </c>
      <c r="MD32" s="1" t="s">
        <v>74</v>
      </c>
      <c r="ME32" s="1" t="s">
        <v>74</v>
      </c>
      <c r="MF32" s="1" t="s">
        <v>74</v>
      </c>
      <c r="MG32" s="1" t="s">
        <v>74</v>
      </c>
      <c r="MH32" s="1" t="s">
        <v>74</v>
      </c>
      <c r="MI32" s="1" t="s">
        <v>74</v>
      </c>
      <c r="MJ32" s="1" t="s">
        <v>74</v>
      </c>
      <c r="MK32" s="1" t="s">
        <v>74</v>
      </c>
      <c r="ML32" s="1" t="s">
        <v>74</v>
      </c>
      <c r="MM32" s="1" t="s">
        <v>74</v>
      </c>
      <c r="MN32" s="1" t="s">
        <v>74</v>
      </c>
      <c r="MO32" s="1" t="s">
        <v>74</v>
      </c>
      <c r="MP32" s="1" t="s">
        <v>74</v>
      </c>
      <c r="MQ32" s="1" t="s">
        <v>74</v>
      </c>
      <c r="MR32" s="1" t="s">
        <v>74</v>
      </c>
      <c r="MS32" s="1" t="s">
        <v>74</v>
      </c>
      <c r="MT32" s="1" t="s">
        <v>74</v>
      </c>
      <c r="MU32" s="1" t="s">
        <v>74</v>
      </c>
      <c r="MV32" s="1" t="s">
        <v>74</v>
      </c>
      <c r="MW32" s="1" t="s">
        <v>74</v>
      </c>
      <c r="MX32" s="1" t="s">
        <v>74</v>
      </c>
      <c r="MY32" s="1" t="s">
        <v>74</v>
      </c>
      <c r="MZ32" s="1" t="s">
        <v>74</v>
      </c>
      <c r="NA32" s="1" t="s">
        <v>74</v>
      </c>
      <c r="NB32" s="1" t="s">
        <v>74</v>
      </c>
      <c r="NC32" s="1" t="s">
        <v>74</v>
      </c>
      <c r="ND32" s="1" t="s">
        <v>74</v>
      </c>
      <c r="NE32" s="1" t="s">
        <v>74</v>
      </c>
      <c r="NF32" s="1" t="s">
        <v>74</v>
      </c>
      <c r="NG32" s="1" t="s">
        <v>74</v>
      </c>
      <c r="NH32" s="1" t="s">
        <v>74</v>
      </c>
      <c r="NI32" s="1" t="s">
        <v>74</v>
      </c>
      <c r="NJ32" s="1" t="s">
        <v>74</v>
      </c>
      <c r="NK32" s="1" t="s">
        <v>74</v>
      </c>
      <c r="NL32" s="1" t="s">
        <v>74</v>
      </c>
      <c r="NM32" s="1" t="s">
        <v>74</v>
      </c>
      <c r="NN32" s="1" t="s">
        <v>74</v>
      </c>
      <c r="NO32" s="1" t="s">
        <v>74</v>
      </c>
      <c r="NP32" s="1" t="s">
        <v>74</v>
      </c>
      <c r="NQ32" s="1" t="s">
        <v>74</v>
      </c>
      <c r="NR32" s="1" t="s">
        <v>74</v>
      </c>
      <c r="NS32" s="1" t="s">
        <v>74</v>
      </c>
      <c r="NT32" s="1" t="s">
        <v>74</v>
      </c>
      <c r="NU32" s="1" t="s">
        <v>74</v>
      </c>
      <c r="NV32" s="1" t="s">
        <v>74</v>
      </c>
      <c r="NW32" s="1" t="s">
        <v>74</v>
      </c>
      <c r="NX32" s="1" t="s">
        <v>74</v>
      </c>
      <c r="NY32" s="1" t="s">
        <v>74</v>
      </c>
      <c r="NZ32" s="1" t="s">
        <v>74</v>
      </c>
      <c r="OA32" s="1" t="s">
        <v>74</v>
      </c>
      <c r="OB32" s="1" t="s">
        <v>74</v>
      </c>
      <c r="OC32" s="1" t="s">
        <v>74</v>
      </c>
      <c r="OD32" s="1" t="s">
        <v>74</v>
      </c>
      <c r="OE32" s="1" t="s">
        <v>74</v>
      </c>
      <c r="OF32" s="1" t="s">
        <v>74</v>
      </c>
      <c r="OG32" s="1" t="s">
        <v>74</v>
      </c>
      <c r="OH32" s="1" t="s">
        <v>74</v>
      </c>
      <c r="OI32" s="1" t="s">
        <v>74</v>
      </c>
      <c r="OJ32" s="1" t="s">
        <v>74</v>
      </c>
      <c r="OK32" s="1" t="s">
        <v>74</v>
      </c>
      <c r="OL32" s="1" t="s">
        <v>74</v>
      </c>
      <c r="OM32" s="1" t="s">
        <v>74</v>
      </c>
      <c r="ON32" s="1" t="s">
        <v>74</v>
      </c>
      <c r="OO32" s="1" t="s">
        <v>74</v>
      </c>
      <c r="OP32" s="1" t="s">
        <v>74</v>
      </c>
      <c r="OQ32" s="1" t="s">
        <v>74</v>
      </c>
      <c r="OR32" s="1" t="s">
        <v>74</v>
      </c>
      <c r="OS32" s="1" t="s">
        <v>74</v>
      </c>
      <c r="OT32" s="1" t="s">
        <v>74</v>
      </c>
      <c r="OU32" s="1" t="s">
        <v>74</v>
      </c>
      <c r="OV32" s="1" t="s">
        <v>74</v>
      </c>
      <c r="OW32" s="1" t="s">
        <v>74</v>
      </c>
      <c r="OX32" s="1" t="s">
        <v>74</v>
      </c>
      <c r="OY32" s="1" t="s">
        <v>74</v>
      </c>
      <c r="OZ32" s="1" t="s">
        <v>74</v>
      </c>
      <c r="PA32" s="1" t="s">
        <v>74</v>
      </c>
      <c r="PB32" s="1" t="s">
        <v>74</v>
      </c>
      <c r="PC32" s="1" t="s">
        <v>74</v>
      </c>
      <c r="PD32" s="1" t="s">
        <v>74</v>
      </c>
      <c r="PE32" s="1" t="s">
        <v>74</v>
      </c>
      <c r="PF32" s="1" t="s">
        <v>74</v>
      </c>
      <c r="PG32" s="1" t="s">
        <v>74</v>
      </c>
      <c r="PH32" s="1" t="s">
        <v>74</v>
      </c>
      <c r="PI32" s="1" t="s">
        <v>74</v>
      </c>
      <c r="PJ32" s="1" t="s">
        <v>74</v>
      </c>
      <c r="PK32" s="1" t="s">
        <v>74</v>
      </c>
      <c r="PL32" s="1" t="s">
        <v>74</v>
      </c>
      <c r="PM32" s="1" t="s">
        <v>74</v>
      </c>
      <c r="PN32" s="1" t="s">
        <v>74</v>
      </c>
      <c r="PO32" s="1" t="s">
        <v>74</v>
      </c>
      <c r="PP32" s="1" t="s">
        <v>74</v>
      </c>
      <c r="PQ32" s="1" t="s">
        <v>74</v>
      </c>
      <c r="PR32" s="1" t="s">
        <v>74</v>
      </c>
      <c r="PS32" s="1" t="s">
        <v>74</v>
      </c>
      <c r="PT32" s="1" t="s">
        <v>74</v>
      </c>
      <c r="PU32" s="1" t="s">
        <v>74</v>
      </c>
      <c r="PV32" s="1" t="s">
        <v>74</v>
      </c>
      <c r="PW32" s="1" t="s">
        <v>74</v>
      </c>
      <c r="PX32" s="1" t="s">
        <v>74</v>
      </c>
      <c r="PY32" s="1" t="s">
        <v>74</v>
      </c>
      <c r="PZ32" s="1" t="s">
        <v>74</v>
      </c>
      <c r="QA32" s="1" t="s">
        <v>74</v>
      </c>
      <c r="QB32" s="1" t="s">
        <v>74</v>
      </c>
      <c r="QC32" s="1" t="s">
        <v>74</v>
      </c>
      <c r="QD32" s="1" t="s">
        <v>74</v>
      </c>
      <c r="QE32" s="1" t="s">
        <v>74</v>
      </c>
      <c r="QF32" s="1" t="s">
        <v>74</v>
      </c>
      <c r="QG32" s="1" t="s">
        <v>74</v>
      </c>
      <c r="QH32" s="1" t="s">
        <v>74</v>
      </c>
      <c r="QI32" s="1" t="s">
        <v>74</v>
      </c>
      <c r="QJ32" s="1" t="s">
        <v>74</v>
      </c>
      <c r="QK32" s="1" t="s">
        <v>74</v>
      </c>
      <c r="QL32" s="1" t="s">
        <v>74</v>
      </c>
      <c r="QM32" s="1" t="s">
        <v>74</v>
      </c>
      <c r="QN32" s="1" t="s">
        <v>74</v>
      </c>
      <c r="QO32" s="1" t="s">
        <v>74</v>
      </c>
      <c r="QP32" s="1" t="s">
        <v>74</v>
      </c>
      <c r="QQ32" s="1" t="s">
        <v>74</v>
      </c>
      <c r="QR32" s="1" t="s">
        <v>74</v>
      </c>
      <c r="QS32" s="1" t="s">
        <v>74</v>
      </c>
      <c r="QT32" s="1" t="s">
        <v>74</v>
      </c>
      <c r="QU32" s="1" t="s">
        <v>74</v>
      </c>
      <c r="QV32" s="1" t="s">
        <v>74</v>
      </c>
      <c r="QW32" s="1" t="s">
        <v>74</v>
      </c>
      <c r="QX32" s="1" t="s">
        <v>74</v>
      </c>
      <c r="QY32" s="1" t="s">
        <v>74</v>
      </c>
      <c r="QZ32" s="1" t="s">
        <v>74</v>
      </c>
      <c r="RA32" s="1" t="s">
        <v>74</v>
      </c>
      <c r="RB32" s="1" t="s">
        <v>74</v>
      </c>
      <c r="RC32" s="1" t="s">
        <v>74</v>
      </c>
      <c r="RD32" s="1" t="s">
        <v>74</v>
      </c>
      <c r="RE32" s="1" t="s">
        <v>74</v>
      </c>
      <c r="RF32" s="1" t="s">
        <v>74</v>
      </c>
      <c r="RG32" s="1" t="s">
        <v>74</v>
      </c>
      <c r="RH32" s="1" t="s">
        <v>74</v>
      </c>
      <c r="RI32" s="1" t="s">
        <v>74</v>
      </c>
      <c r="RJ32" s="1" t="s">
        <v>74</v>
      </c>
      <c r="RK32" s="1" t="s">
        <v>74</v>
      </c>
      <c r="RL32" s="1" t="s">
        <v>74</v>
      </c>
      <c r="RM32" s="1" t="s">
        <v>74</v>
      </c>
      <c r="RN32" s="1" t="s">
        <v>74</v>
      </c>
      <c r="RO32" s="1" t="s">
        <v>74</v>
      </c>
      <c r="RP32" s="1" t="s">
        <v>74</v>
      </c>
      <c r="RQ32" s="1" t="s">
        <v>74</v>
      </c>
      <c r="RR32" s="1" t="s">
        <v>74</v>
      </c>
      <c r="RS32" s="1" t="s">
        <v>74</v>
      </c>
      <c r="RT32" s="1" t="s">
        <v>74</v>
      </c>
      <c r="RU32" s="1" t="s">
        <v>74</v>
      </c>
      <c r="RV32" s="1" t="s">
        <v>74</v>
      </c>
      <c r="RW32" s="1" t="s">
        <v>74</v>
      </c>
      <c r="RX32" s="1" t="s">
        <v>74</v>
      </c>
      <c r="RY32" s="1" t="s">
        <v>74</v>
      </c>
      <c r="RZ32" s="1" t="s">
        <v>74</v>
      </c>
      <c r="SA32" s="1" t="s">
        <v>74</v>
      </c>
      <c r="SB32" s="1" t="s">
        <v>74</v>
      </c>
      <c r="SC32" s="1" t="s">
        <v>74</v>
      </c>
      <c r="SD32" s="1" t="s">
        <v>74</v>
      </c>
      <c r="SE32" s="1" t="s">
        <v>74</v>
      </c>
      <c r="SF32" s="1" t="s">
        <v>74</v>
      </c>
      <c r="SG32" s="1" t="s">
        <v>74</v>
      </c>
      <c r="SH32" s="1" t="s">
        <v>74</v>
      </c>
      <c r="SI32" s="1" t="s">
        <v>74</v>
      </c>
      <c r="SJ32" s="1" t="s">
        <v>74</v>
      </c>
      <c r="SK32" s="1" t="s">
        <v>74</v>
      </c>
      <c r="SL32" s="1" t="s">
        <v>74</v>
      </c>
    </row>
    <row r="33" spans="1:506" ht="22.5" customHeight="1">
      <c r="A33" s="101"/>
      <c r="B33" s="542"/>
      <c r="C33" s="542"/>
      <c r="D33" s="542"/>
      <c r="E33" s="542"/>
      <c r="F33" s="542"/>
      <c r="G33" s="542"/>
      <c r="H33" s="543"/>
      <c r="I33" s="543"/>
      <c r="J33" s="544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9"/>
      <c r="HC33" s="1" t="s">
        <v>74</v>
      </c>
      <c r="HD33" s="1" t="s">
        <v>74</v>
      </c>
      <c r="HE33" s="1" t="s">
        <v>74</v>
      </c>
      <c r="HF33" s="1" t="s">
        <v>74</v>
      </c>
      <c r="HG33" s="1" t="s">
        <v>74</v>
      </c>
      <c r="HH33" s="1" t="s">
        <v>74</v>
      </c>
      <c r="HI33" s="1" t="s">
        <v>74</v>
      </c>
      <c r="HJ33" s="1" t="s">
        <v>74</v>
      </c>
      <c r="HK33" s="1" t="s">
        <v>74</v>
      </c>
      <c r="HL33" s="1" t="s">
        <v>74</v>
      </c>
      <c r="HM33" s="1" t="s">
        <v>74</v>
      </c>
      <c r="HN33" s="1" t="s">
        <v>74</v>
      </c>
      <c r="HO33" s="1" t="s">
        <v>74</v>
      </c>
      <c r="HP33" s="1" t="s">
        <v>74</v>
      </c>
      <c r="HQ33" s="1" t="s">
        <v>74</v>
      </c>
      <c r="HR33" s="1" t="s">
        <v>74</v>
      </c>
      <c r="HS33" s="1" t="s">
        <v>74</v>
      </c>
      <c r="HT33" s="1" t="s">
        <v>74</v>
      </c>
      <c r="HU33" s="1" t="s">
        <v>74</v>
      </c>
      <c r="HV33" s="1" t="s">
        <v>74</v>
      </c>
      <c r="HW33" s="1" t="s">
        <v>74</v>
      </c>
      <c r="HX33" s="1" t="s">
        <v>74</v>
      </c>
      <c r="HY33" s="1" t="s">
        <v>74</v>
      </c>
      <c r="HZ33" s="1" t="s">
        <v>74</v>
      </c>
      <c r="IA33" s="1" t="s">
        <v>74</v>
      </c>
      <c r="IB33" s="1" t="s">
        <v>74</v>
      </c>
      <c r="IC33" s="1" t="s">
        <v>74</v>
      </c>
      <c r="ID33" s="1" t="s">
        <v>74</v>
      </c>
      <c r="IE33" s="1" t="s">
        <v>74</v>
      </c>
      <c r="IF33" s="1" t="s">
        <v>74</v>
      </c>
      <c r="IG33" s="1" t="s">
        <v>74</v>
      </c>
      <c r="IH33" s="1" t="s">
        <v>74</v>
      </c>
      <c r="II33" s="1" t="s">
        <v>74</v>
      </c>
      <c r="IJ33" s="1" t="s">
        <v>74</v>
      </c>
      <c r="IK33" s="1" t="s">
        <v>74</v>
      </c>
      <c r="IL33" s="1" t="s">
        <v>74</v>
      </c>
      <c r="IM33" s="1" t="s">
        <v>74</v>
      </c>
      <c r="IN33" s="1" t="s">
        <v>74</v>
      </c>
      <c r="IO33" s="1" t="s">
        <v>74</v>
      </c>
      <c r="IP33" s="1" t="s">
        <v>74</v>
      </c>
      <c r="IQ33" s="1" t="s">
        <v>74</v>
      </c>
      <c r="IR33" s="1" t="s">
        <v>74</v>
      </c>
      <c r="IS33" s="1" t="s">
        <v>74</v>
      </c>
      <c r="IT33" s="1" t="s">
        <v>74</v>
      </c>
      <c r="IU33" s="1" t="s">
        <v>74</v>
      </c>
      <c r="IV33" s="1" t="s">
        <v>74</v>
      </c>
      <c r="IW33" s="1" t="s">
        <v>74</v>
      </c>
      <c r="IX33" s="1" t="s">
        <v>74</v>
      </c>
      <c r="IY33" s="1" t="s">
        <v>74</v>
      </c>
      <c r="IZ33" s="1" t="s">
        <v>74</v>
      </c>
      <c r="JA33" s="1" t="s">
        <v>74</v>
      </c>
      <c r="JB33" s="1" t="s">
        <v>74</v>
      </c>
      <c r="JC33" s="1" t="s">
        <v>74</v>
      </c>
      <c r="JD33" s="1" t="s">
        <v>74</v>
      </c>
      <c r="JE33" s="1" t="s">
        <v>74</v>
      </c>
      <c r="JF33" s="1" t="s">
        <v>74</v>
      </c>
      <c r="JG33" s="1" t="s">
        <v>74</v>
      </c>
      <c r="JH33" s="1" t="s">
        <v>74</v>
      </c>
      <c r="JI33" s="1" t="s">
        <v>74</v>
      </c>
      <c r="JJ33" s="1" t="s">
        <v>74</v>
      </c>
      <c r="JK33" s="1" t="s">
        <v>74</v>
      </c>
      <c r="JL33" s="1" t="s">
        <v>74</v>
      </c>
      <c r="JM33" s="1" t="s">
        <v>74</v>
      </c>
      <c r="JN33" s="1" t="s">
        <v>74</v>
      </c>
      <c r="JO33" s="1" t="s">
        <v>74</v>
      </c>
      <c r="JP33" s="1" t="s">
        <v>74</v>
      </c>
      <c r="JQ33" s="1" t="s">
        <v>74</v>
      </c>
      <c r="JR33" s="1" t="s">
        <v>74</v>
      </c>
      <c r="JS33" s="1" t="s">
        <v>74</v>
      </c>
      <c r="JT33" s="1" t="s">
        <v>74</v>
      </c>
      <c r="JU33" s="1" t="s">
        <v>74</v>
      </c>
      <c r="JV33" s="1" t="s">
        <v>74</v>
      </c>
      <c r="JW33" s="1" t="s">
        <v>74</v>
      </c>
      <c r="JX33" s="1" t="s">
        <v>74</v>
      </c>
      <c r="JY33" s="1" t="s">
        <v>74</v>
      </c>
      <c r="JZ33" s="1" t="s">
        <v>74</v>
      </c>
      <c r="KA33" s="1" t="s">
        <v>74</v>
      </c>
      <c r="KB33" s="1" t="s">
        <v>74</v>
      </c>
      <c r="KC33" s="1" t="s">
        <v>74</v>
      </c>
      <c r="KD33" s="1" t="s">
        <v>74</v>
      </c>
      <c r="KE33" s="1" t="s">
        <v>74</v>
      </c>
      <c r="KF33" s="1" t="s">
        <v>74</v>
      </c>
      <c r="KG33" s="1" t="s">
        <v>74</v>
      </c>
      <c r="KH33" s="1" t="s">
        <v>74</v>
      </c>
      <c r="KI33" s="1" t="s">
        <v>74</v>
      </c>
      <c r="KJ33" s="1" t="s">
        <v>74</v>
      </c>
      <c r="KK33" s="1" t="s">
        <v>74</v>
      </c>
      <c r="KL33" s="1" t="s">
        <v>74</v>
      </c>
      <c r="KM33" s="1" t="s">
        <v>74</v>
      </c>
      <c r="KN33" s="1" t="s">
        <v>74</v>
      </c>
      <c r="KO33" s="1" t="s">
        <v>74</v>
      </c>
      <c r="KP33" s="1" t="s">
        <v>74</v>
      </c>
      <c r="KQ33" s="1" t="s">
        <v>74</v>
      </c>
      <c r="KR33" s="1" t="s">
        <v>74</v>
      </c>
      <c r="KS33" s="1" t="s">
        <v>74</v>
      </c>
      <c r="KT33" s="1" t="s">
        <v>74</v>
      </c>
      <c r="KU33" s="1" t="s">
        <v>74</v>
      </c>
      <c r="KV33" s="1" t="s">
        <v>74</v>
      </c>
      <c r="KW33" s="1" t="s">
        <v>74</v>
      </c>
      <c r="KX33" s="1" t="s">
        <v>74</v>
      </c>
      <c r="KY33" s="1" t="s">
        <v>74</v>
      </c>
      <c r="KZ33" s="1" t="s">
        <v>74</v>
      </c>
      <c r="LA33" s="1" t="s">
        <v>74</v>
      </c>
      <c r="LB33" s="1" t="s">
        <v>74</v>
      </c>
      <c r="LC33" s="1" t="s">
        <v>74</v>
      </c>
      <c r="LD33" s="1" t="s">
        <v>74</v>
      </c>
      <c r="LE33" s="1" t="s">
        <v>74</v>
      </c>
      <c r="LF33" s="1" t="s">
        <v>74</v>
      </c>
      <c r="LG33" s="1" t="s">
        <v>74</v>
      </c>
      <c r="LH33" s="1" t="s">
        <v>74</v>
      </c>
      <c r="LI33" s="1" t="s">
        <v>74</v>
      </c>
      <c r="LJ33" s="1" t="s">
        <v>74</v>
      </c>
      <c r="LK33" s="1" t="s">
        <v>74</v>
      </c>
      <c r="LL33" s="1" t="s">
        <v>74</v>
      </c>
      <c r="LM33" s="1" t="s">
        <v>74</v>
      </c>
      <c r="LN33" s="1" t="s">
        <v>74</v>
      </c>
      <c r="LO33" s="1" t="s">
        <v>74</v>
      </c>
      <c r="LP33" s="1" t="s">
        <v>74</v>
      </c>
      <c r="LQ33" s="1" t="s">
        <v>74</v>
      </c>
      <c r="LR33" s="1" t="s">
        <v>74</v>
      </c>
      <c r="LS33" s="1" t="s">
        <v>74</v>
      </c>
      <c r="LT33" s="1" t="s">
        <v>74</v>
      </c>
      <c r="LU33" s="1" t="s">
        <v>74</v>
      </c>
      <c r="LV33" s="1" t="s">
        <v>74</v>
      </c>
      <c r="LW33" s="1" t="s">
        <v>74</v>
      </c>
      <c r="LX33" s="1" t="s">
        <v>74</v>
      </c>
      <c r="LY33" s="1" t="s">
        <v>74</v>
      </c>
      <c r="LZ33" s="1" t="s">
        <v>74</v>
      </c>
      <c r="MA33" s="1" t="s">
        <v>74</v>
      </c>
      <c r="MB33" s="1" t="s">
        <v>74</v>
      </c>
      <c r="MC33" s="1" t="s">
        <v>74</v>
      </c>
      <c r="MD33" s="1" t="s">
        <v>74</v>
      </c>
      <c r="ME33" s="1" t="s">
        <v>74</v>
      </c>
      <c r="MF33" s="1" t="s">
        <v>74</v>
      </c>
      <c r="MG33" s="1" t="s">
        <v>74</v>
      </c>
      <c r="MH33" s="1" t="s">
        <v>74</v>
      </c>
      <c r="MI33" s="1" t="s">
        <v>74</v>
      </c>
      <c r="MJ33" s="1" t="s">
        <v>74</v>
      </c>
      <c r="MK33" s="1" t="s">
        <v>74</v>
      </c>
      <c r="ML33" s="1" t="s">
        <v>74</v>
      </c>
      <c r="MM33" s="1" t="s">
        <v>74</v>
      </c>
      <c r="MN33" s="1" t="s">
        <v>74</v>
      </c>
      <c r="MO33" s="1" t="s">
        <v>74</v>
      </c>
      <c r="MP33" s="1" t="s">
        <v>74</v>
      </c>
      <c r="MQ33" s="1" t="s">
        <v>74</v>
      </c>
      <c r="MR33" s="1" t="s">
        <v>74</v>
      </c>
      <c r="MS33" s="1" t="s">
        <v>74</v>
      </c>
      <c r="MT33" s="1" t="s">
        <v>74</v>
      </c>
      <c r="MU33" s="1" t="s">
        <v>74</v>
      </c>
      <c r="MV33" s="1" t="s">
        <v>74</v>
      </c>
      <c r="MW33" s="1" t="s">
        <v>74</v>
      </c>
      <c r="MX33" s="1" t="s">
        <v>74</v>
      </c>
      <c r="MY33" s="1" t="s">
        <v>74</v>
      </c>
      <c r="MZ33" s="1" t="s">
        <v>74</v>
      </c>
      <c r="NA33" s="1" t="s">
        <v>74</v>
      </c>
      <c r="NB33" s="1" t="s">
        <v>74</v>
      </c>
      <c r="NC33" s="1" t="s">
        <v>74</v>
      </c>
      <c r="ND33" s="1" t="s">
        <v>74</v>
      </c>
      <c r="NE33" s="1" t="s">
        <v>74</v>
      </c>
      <c r="NF33" s="1" t="s">
        <v>74</v>
      </c>
      <c r="NG33" s="1" t="s">
        <v>74</v>
      </c>
      <c r="NH33" s="1" t="s">
        <v>74</v>
      </c>
      <c r="NI33" s="1" t="s">
        <v>74</v>
      </c>
      <c r="NJ33" s="1" t="s">
        <v>74</v>
      </c>
      <c r="NK33" s="1" t="s">
        <v>74</v>
      </c>
      <c r="NL33" s="1" t="s">
        <v>74</v>
      </c>
      <c r="NM33" s="1" t="s">
        <v>74</v>
      </c>
      <c r="NN33" s="1" t="s">
        <v>74</v>
      </c>
      <c r="NO33" s="1" t="s">
        <v>74</v>
      </c>
      <c r="NP33" s="1" t="s">
        <v>74</v>
      </c>
      <c r="NQ33" s="1" t="s">
        <v>74</v>
      </c>
      <c r="NR33" s="1" t="s">
        <v>74</v>
      </c>
      <c r="NS33" s="1" t="s">
        <v>74</v>
      </c>
      <c r="NT33" s="1" t="s">
        <v>74</v>
      </c>
      <c r="NU33" s="1" t="s">
        <v>74</v>
      </c>
      <c r="NV33" s="1" t="s">
        <v>74</v>
      </c>
      <c r="NW33" s="1" t="s">
        <v>74</v>
      </c>
      <c r="NX33" s="1" t="s">
        <v>74</v>
      </c>
      <c r="NY33" s="1" t="s">
        <v>74</v>
      </c>
      <c r="NZ33" s="1" t="s">
        <v>74</v>
      </c>
      <c r="OA33" s="1" t="s">
        <v>74</v>
      </c>
      <c r="OB33" s="1" t="s">
        <v>74</v>
      </c>
      <c r="OC33" s="1" t="s">
        <v>74</v>
      </c>
      <c r="OD33" s="1" t="s">
        <v>74</v>
      </c>
      <c r="OE33" s="1" t="s">
        <v>74</v>
      </c>
      <c r="OF33" s="1" t="s">
        <v>74</v>
      </c>
      <c r="OG33" s="1" t="s">
        <v>74</v>
      </c>
      <c r="OH33" s="1" t="s">
        <v>74</v>
      </c>
      <c r="OI33" s="1" t="s">
        <v>74</v>
      </c>
      <c r="OJ33" s="1" t="s">
        <v>74</v>
      </c>
      <c r="OK33" s="1" t="s">
        <v>74</v>
      </c>
      <c r="OL33" s="1" t="s">
        <v>74</v>
      </c>
      <c r="OM33" s="1" t="s">
        <v>74</v>
      </c>
      <c r="ON33" s="1" t="s">
        <v>74</v>
      </c>
      <c r="OO33" s="1" t="s">
        <v>74</v>
      </c>
      <c r="OP33" s="1" t="s">
        <v>74</v>
      </c>
      <c r="OQ33" s="1" t="s">
        <v>74</v>
      </c>
      <c r="OR33" s="1" t="s">
        <v>74</v>
      </c>
      <c r="OS33" s="1" t="s">
        <v>74</v>
      </c>
      <c r="OT33" s="1" t="s">
        <v>74</v>
      </c>
      <c r="OU33" s="1" t="s">
        <v>74</v>
      </c>
      <c r="OV33" s="1" t="s">
        <v>74</v>
      </c>
      <c r="OW33" s="1" t="s">
        <v>74</v>
      </c>
      <c r="OX33" s="1" t="s">
        <v>74</v>
      </c>
      <c r="OY33" s="1" t="s">
        <v>74</v>
      </c>
      <c r="OZ33" s="1" t="s">
        <v>74</v>
      </c>
      <c r="PA33" s="1" t="s">
        <v>74</v>
      </c>
      <c r="PB33" s="1" t="s">
        <v>74</v>
      </c>
      <c r="PC33" s="1" t="s">
        <v>74</v>
      </c>
      <c r="PD33" s="1" t="s">
        <v>74</v>
      </c>
      <c r="PE33" s="1" t="s">
        <v>74</v>
      </c>
      <c r="PF33" s="1" t="s">
        <v>74</v>
      </c>
      <c r="PG33" s="1" t="s">
        <v>74</v>
      </c>
      <c r="PH33" s="1" t="s">
        <v>74</v>
      </c>
      <c r="PI33" s="1" t="s">
        <v>74</v>
      </c>
      <c r="PJ33" s="1" t="s">
        <v>74</v>
      </c>
      <c r="PK33" s="1" t="s">
        <v>74</v>
      </c>
      <c r="PL33" s="1" t="s">
        <v>74</v>
      </c>
      <c r="PM33" s="1" t="s">
        <v>74</v>
      </c>
      <c r="PN33" s="1" t="s">
        <v>74</v>
      </c>
      <c r="PO33" s="1" t="s">
        <v>74</v>
      </c>
      <c r="PP33" s="1" t="s">
        <v>74</v>
      </c>
      <c r="PQ33" s="1" t="s">
        <v>74</v>
      </c>
      <c r="PR33" s="1" t="s">
        <v>74</v>
      </c>
      <c r="PS33" s="1" t="s">
        <v>74</v>
      </c>
      <c r="PT33" s="1" t="s">
        <v>74</v>
      </c>
      <c r="PU33" s="1" t="s">
        <v>74</v>
      </c>
      <c r="PV33" s="1" t="s">
        <v>74</v>
      </c>
      <c r="PW33" s="1" t="s">
        <v>74</v>
      </c>
      <c r="PX33" s="1" t="s">
        <v>74</v>
      </c>
      <c r="PY33" s="1" t="s">
        <v>74</v>
      </c>
      <c r="PZ33" s="1" t="s">
        <v>74</v>
      </c>
      <c r="QA33" s="1" t="s">
        <v>74</v>
      </c>
      <c r="QB33" s="1" t="s">
        <v>74</v>
      </c>
      <c r="QC33" s="1" t="s">
        <v>74</v>
      </c>
      <c r="QD33" s="1" t="s">
        <v>74</v>
      </c>
      <c r="QE33" s="1" t="s">
        <v>74</v>
      </c>
      <c r="QF33" s="1" t="s">
        <v>74</v>
      </c>
      <c r="QG33" s="1" t="s">
        <v>74</v>
      </c>
      <c r="QH33" s="1" t="s">
        <v>74</v>
      </c>
      <c r="QI33" s="1" t="s">
        <v>74</v>
      </c>
      <c r="QJ33" s="1" t="s">
        <v>74</v>
      </c>
      <c r="QK33" s="1" t="s">
        <v>74</v>
      </c>
      <c r="QL33" s="1" t="s">
        <v>74</v>
      </c>
      <c r="QM33" s="1" t="s">
        <v>74</v>
      </c>
      <c r="QN33" s="1" t="s">
        <v>74</v>
      </c>
      <c r="QO33" s="1" t="s">
        <v>74</v>
      </c>
      <c r="QP33" s="1" t="s">
        <v>74</v>
      </c>
      <c r="QQ33" s="1" t="s">
        <v>74</v>
      </c>
      <c r="QR33" s="1" t="s">
        <v>74</v>
      </c>
      <c r="QS33" s="1" t="s">
        <v>74</v>
      </c>
      <c r="QT33" s="1" t="s">
        <v>74</v>
      </c>
      <c r="QU33" s="1" t="s">
        <v>74</v>
      </c>
      <c r="QV33" s="1" t="s">
        <v>74</v>
      </c>
      <c r="QW33" s="1" t="s">
        <v>74</v>
      </c>
      <c r="QX33" s="1" t="s">
        <v>74</v>
      </c>
      <c r="QY33" s="1" t="s">
        <v>74</v>
      </c>
      <c r="QZ33" s="1" t="s">
        <v>74</v>
      </c>
      <c r="RA33" s="1" t="s">
        <v>74</v>
      </c>
      <c r="RB33" s="1" t="s">
        <v>74</v>
      </c>
      <c r="RC33" s="1" t="s">
        <v>74</v>
      </c>
      <c r="RD33" s="1" t="s">
        <v>74</v>
      </c>
      <c r="RE33" s="1" t="s">
        <v>74</v>
      </c>
      <c r="RF33" s="1" t="s">
        <v>74</v>
      </c>
      <c r="RG33" s="1" t="s">
        <v>74</v>
      </c>
      <c r="RH33" s="1" t="s">
        <v>74</v>
      </c>
      <c r="RI33" s="1" t="s">
        <v>74</v>
      </c>
      <c r="RJ33" s="1" t="s">
        <v>74</v>
      </c>
      <c r="RK33" s="1" t="s">
        <v>74</v>
      </c>
      <c r="RL33" s="1" t="s">
        <v>74</v>
      </c>
      <c r="RM33" s="1" t="s">
        <v>74</v>
      </c>
      <c r="RN33" s="1" t="s">
        <v>74</v>
      </c>
      <c r="RO33" s="1" t="s">
        <v>74</v>
      </c>
      <c r="RP33" s="1" t="s">
        <v>74</v>
      </c>
      <c r="RQ33" s="1" t="s">
        <v>74</v>
      </c>
      <c r="RR33" s="1" t="s">
        <v>74</v>
      </c>
      <c r="RS33" s="1" t="s">
        <v>74</v>
      </c>
      <c r="RT33" s="1" t="s">
        <v>74</v>
      </c>
      <c r="RU33" s="1" t="s">
        <v>74</v>
      </c>
      <c r="RV33" s="1" t="s">
        <v>74</v>
      </c>
      <c r="RW33" s="1" t="s">
        <v>74</v>
      </c>
      <c r="RX33" s="1" t="s">
        <v>74</v>
      </c>
      <c r="RY33" s="1" t="s">
        <v>74</v>
      </c>
      <c r="RZ33" s="1" t="s">
        <v>74</v>
      </c>
      <c r="SA33" s="1" t="s">
        <v>74</v>
      </c>
      <c r="SB33" s="1" t="s">
        <v>74</v>
      </c>
      <c r="SC33" s="1" t="s">
        <v>74</v>
      </c>
      <c r="SD33" s="1" t="s">
        <v>74</v>
      </c>
      <c r="SE33" s="1" t="s">
        <v>74</v>
      </c>
      <c r="SF33" s="1" t="s">
        <v>74</v>
      </c>
      <c r="SG33" s="1" t="s">
        <v>74</v>
      </c>
      <c r="SH33" s="1" t="s">
        <v>74</v>
      </c>
      <c r="SI33" s="1" t="s">
        <v>74</v>
      </c>
      <c r="SJ33" s="1" t="s">
        <v>74</v>
      </c>
      <c r="SK33" s="1" t="s">
        <v>74</v>
      </c>
      <c r="SL33" s="1" t="s">
        <v>74</v>
      </c>
    </row>
    <row r="34" spans="1:506" ht="22.5" customHeight="1">
      <c r="A34" s="101"/>
      <c r="B34" s="542"/>
      <c r="C34" s="542"/>
      <c r="D34" s="542"/>
      <c r="E34" s="542"/>
      <c r="F34" s="542"/>
      <c r="G34" s="542"/>
      <c r="H34" s="543"/>
      <c r="I34" s="543"/>
      <c r="J34" s="54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9"/>
      <c r="HC34" s="1" t="s">
        <v>74</v>
      </c>
      <c r="HD34" s="1" t="s">
        <v>74</v>
      </c>
      <c r="HE34" s="1" t="s">
        <v>74</v>
      </c>
      <c r="HF34" s="1" t="s">
        <v>74</v>
      </c>
      <c r="HG34" s="1" t="s">
        <v>74</v>
      </c>
      <c r="HH34" s="1" t="s">
        <v>74</v>
      </c>
      <c r="HI34" s="1" t="s">
        <v>74</v>
      </c>
      <c r="HJ34" s="1" t="s">
        <v>74</v>
      </c>
      <c r="HK34" s="1" t="s">
        <v>74</v>
      </c>
      <c r="HL34" s="1" t="s">
        <v>74</v>
      </c>
      <c r="HM34" s="1" t="s">
        <v>74</v>
      </c>
      <c r="HN34" s="1" t="s">
        <v>74</v>
      </c>
      <c r="HO34" s="1" t="s">
        <v>74</v>
      </c>
      <c r="HP34" s="1" t="s">
        <v>74</v>
      </c>
      <c r="HQ34" s="1" t="s">
        <v>74</v>
      </c>
      <c r="HR34" s="1" t="s">
        <v>74</v>
      </c>
      <c r="HS34" s="1" t="s">
        <v>74</v>
      </c>
      <c r="HT34" s="1" t="s">
        <v>74</v>
      </c>
      <c r="HU34" s="1" t="s">
        <v>74</v>
      </c>
      <c r="HV34" s="1" t="s">
        <v>74</v>
      </c>
      <c r="HW34" s="1" t="s">
        <v>74</v>
      </c>
      <c r="HX34" s="1" t="s">
        <v>74</v>
      </c>
      <c r="HY34" s="1" t="s">
        <v>74</v>
      </c>
      <c r="HZ34" s="1" t="s">
        <v>74</v>
      </c>
      <c r="IA34" s="1" t="s">
        <v>74</v>
      </c>
      <c r="IB34" s="1" t="s">
        <v>74</v>
      </c>
      <c r="IC34" s="1" t="s">
        <v>74</v>
      </c>
      <c r="ID34" s="1" t="s">
        <v>74</v>
      </c>
      <c r="IE34" s="1" t="s">
        <v>74</v>
      </c>
      <c r="IF34" s="1" t="s">
        <v>74</v>
      </c>
      <c r="IG34" s="1" t="s">
        <v>74</v>
      </c>
      <c r="IH34" s="1" t="s">
        <v>74</v>
      </c>
      <c r="II34" s="1" t="s">
        <v>74</v>
      </c>
      <c r="IJ34" s="1" t="s">
        <v>74</v>
      </c>
      <c r="IK34" s="1" t="s">
        <v>74</v>
      </c>
      <c r="IL34" s="1" t="s">
        <v>74</v>
      </c>
      <c r="IM34" s="1" t="s">
        <v>74</v>
      </c>
      <c r="IN34" s="1" t="s">
        <v>74</v>
      </c>
      <c r="IO34" s="1" t="s">
        <v>74</v>
      </c>
      <c r="IP34" s="1" t="s">
        <v>74</v>
      </c>
      <c r="IQ34" s="1" t="s">
        <v>74</v>
      </c>
      <c r="IR34" s="1" t="s">
        <v>74</v>
      </c>
      <c r="IS34" s="1" t="s">
        <v>74</v>
      </c>
      <c r="IT34" s="1" t="s">
        <v>74</v>
      </c>
      <c r="IU34" s="1" t="s">
        <v>74</v>
      </c>
      <c r="IV34" s="1" t="s">
        <v>74</v>
      </c>
      <c r="IW34" s="1" t="s">
        <v>74</v>
      </c>
      <c r="IX34" s="1" t="s">
        <v>74</v>
      </c>
      <c r="IY34" s="1" t="s">
        <v>74</v>
      </c>
      <c r="IZ34" s="1" t="s">
        <v>74</v>
      </c>
      <c r="JA34" s="1" t="s">
        <v>74</v>
      </c>
      <c r="JB34" s="1" t="s">
        <v>74</v>
      </c>
      <c r="JC34" s="1" t="s">
        <v>74</v>
      </c>
      <c r="JD34" s="1" t="s">
        <v>74</v>
      </c>
      <c r="JE34" s="1" t="s">
        <v>74</v>
      </c>
      <c r="JF34" s="1" t="s">
        <v>74</v>
      </c>
      <c r="JG34" s="1" t="s">
        <v>74</v>
      </c>
      <c r="JH34" s="1" t="s">
        <v>74</v>
      </c>
      <c r="JI34" s="1" t="s">
        <v>74</v>
      </c>
      <c r="JJ34" s="1" t="s">
        <v>74</v>
      </c>
      <c r="JK34" s="1" t="s">
        <v>74</v>
      </c>
      <c r="JL34" s="1" t="s">
        <v>74</v>
      </c>
      <c r="JM34" s="1" t="s">
        <v>74</v>
      </c>
      <c r="JN34" s="1" t="s">
        <v>74</v>
      </c>
      <c r="JO34" s="1" t="s">
        <v>74</v>
      </c>
      <c r="JP34" s="1" t="s">
        <v>74</v>
      </c>
      <c r="JQ34" s="1" t="s">
        <v>74</v>
      </c>
      <c r="JR34" s="1" t="s">
        <v>74</v>
      </c>
      <c r="JS34" s="1" t="s">
        <v>74</v>
      </c>
      <c r="JT34" s="1" t="s">
        <v>74</v>
      </c>
      <c r="JU34" s="1" t="s">
        <v>74</v>
      </c>
      <c r="JV34" s="1" t="s">
        <v>74</v>
      </c>
      <c r="JW34" s="1" t="s">
        <v>74</v>
      </c>
      <c r="JX34" s="1" t="s">
        <v>74</v>
      </c>
      <c r="JY34" s="1" t="s">
        <v>74</v>
      </c>
      <c r="JZ34" s="1" t="s">
        <v>74</v>
      </c>
      <c r="KA34" s="1" t="s">
        <v>74</v>
      </c>
      <c r="KB34" s="1" t="s">
        <v>74</v>
      </c>
      <c r="KC34" s="1" t="s">
        <v>74</v>
      </c>
      <c r="KD34" s="1" t="s">
        <v>74</v>
      </c>
      <c r="KE34" s="1" t="s">
        <v>74</v>
      </c>
      <c r="KF34" s="1" t="s">
        <v>74</v>
      </c>
      <c r="KG34" s="1" t="s">
        <v>74</v>
      </c>
      <c r="KH34" s="1" t="s">
        <v>74</v>
      </c>
      <c r="KI34" s="1" t="s">
        <v>74</v>
      </c>
      <c r="KJ34" s="1" t="s">
        <v>74</v>
      </c>
      <c r="KK34" s="1" t="s">
        <v>74</v>
      </c>
      <c r="KL34" s="1" t="s">
        <v>74</v>
      </c>
      <c r="KM34" s="1" t="s">
        <v>74</v>
      </c>
      <c r="KN34" s="1" t="s">
        <v>74</v>
      </c>
      <c r="KO34" s="1" t="s">
        <v>74</v>
      </c>
      <c r="KP34" s="1" t="s">
        <v>74</v>
      </c>
      <c r="KQ34" s="1" t="s">
        <v>74</v>
      </c>
      <c r="KR34" s="1" t="s">
        <v>74</v>
      </c>
      <c r="KS34" s="1" t="s">
        <v>74</v>
      </c>
      <c r="KT34" s="1" t="s">
        <v>74</v>
      </c>
      <c r="KU34" s="1" t="s">
        <v>74</v>
      </c>
      <c r="KV34" s="1" t="s">
        <v>74</v>
      </c>
      <c r="KW34" s="1" t="s">
        <v>74</v>
      </c>
      <c r="KX34" s="1" t="s">
        <v>74</v>
      </c>
      <c r="KY34" s="1" t="s">
        <v>74</v>
      </c>
      <c r="KZ34" s="1" t="s">
        <v>74</v>
      </c>
      <c r="LA34" s="1" t="s">
        <v>74</v>
      </c>
      <c r="LB34" s="1" t="s">
        <v>74</v>
      </c>
      <c r="LC34" s="1" t="s">
        <v>74</v>
      </c>
      <c r="LD34" s="1" t="s">
        <v>74</v>
      </c>
      <c r="LE34" s="1" t="s">
        <v>74</v>
      </c>
      <c r="LF34" s="1" t="s">
        <v>74</v>
      </c>
      <c r="LG34" s="1" t="s">
        <v>74</v>
      </c>
      <c r="LH34" s="1" t="s">
        <v>74</v>
      </c>
      <c r="LI34" s="1" t="s">
        <v>74</v>
      </c>
      <c r="LJ34" s="1" t="s">
        <v>74</v>
      </c>
      <c r="LK34" s="1" t="s">
        <v>74</v>
      </c>
      <c r="LL34" s="1" t="s">
        <v>74</v>
      </c>
      <c r="LM34" s="1" t="s">
        <v>74</v>
      </c>
      <c r="LN34" s="1" t="s">
        <v>74</v>
      </c>
      <c r="LO34" s="1" t="s">
        <v>74</v>
      </c>
      <c r="LP34" s="1" t="s">
        <v>74</v>
      </c>
      <c r="LQ34" s="1" t="s">
        <v>74</v>
      </c>
      <c r="LR34" s="1" t="s">
        <v>74</v>
      </c>
      <c r="LS34" s="1" t="s">
        <v>74</v>
      </c>
      <c r="LT34" s="1" t="s">
        <v>74</v>
      </c>
      <c r="LU34" s="1" t="s">
        <v>74</v>
      </c>
      <c r="LV34" s="1" t="s">
        <v>74</v>
      </c>
      <c r="LW34" s="1" t="s">
        <v>74</v>
      </c>
      <c r="LX34" s="1" t="s">
        <v>74</v>
      </c>
      <c r="LY34" s="1" t="s">
        <v>74</v>
      </c>
      <c r="LZ34" s="1" t="s">
        <v>74</v>
      </c>
      <c r="MA34" s="1" t="s">
        <v>74</v>
      </c>
      <c r="MB34" s="1" t="s">
        <v>74</v>
      </c>
      <c r="MC34" s="1" t="s">
        <v>74</v>
      </c>
      <c r="MD34" s="1" t="s">
        <v>74</v>
      </c>
      <c r="ME34" s="1" t="s">
        <v>74</v>
      </c>
      <c r="MF34" s="1" t="s">
        <v>74</v>
      </c>
      <c r="MG34" s="1" t="s">
        <v>74</v>
      </c>
      <c r="MH34" s="1" t="s">
        <v>74</v>
      </c>
      <c r="MI34" s="1" t="s">
        <v>74</v>
      </c>
      <c r="MJ34" s="1" t="s">
        <v>74</v>
      </c>
      <c r="MK34" s="1" t="s">
        <v>74</v>
      </c>
      <c r="ML34" s="1" t="s">
        <v>74</v>
      </c>
      <c r="MM34" s="1" t="s">
        <v>74</v>
      </c>
      <c r="MN34" s="1" t="s">
        <v>74</v>
      </c>
      <c r="MO34" s="1" t="s">
        <v>74</v>
      </c>
      <c r="MP34" s="1" t="s">
        <v>74</v>
      </c>
      <c r="MQ34" s="1" t="s">
        <v>74</v>
      </c>
      <c r="MR34" s="1" t="s">
        <v>74</v>
      </c>
      <c r="MS34" s="1" t="s">
        <v>74</v>
      </c>
      <c r="MT34" s="1" t="s">
        <v>74</v>
      </c>
      <c r="MU34" s="1" t="s">
        <v>74</v>
      </c>
      <c r="MV34" s="1" t="s">
        <v>74</v>
      </c>
      <c r="MW34" s="1" t="s">
        <v>74</v>
      </c>
      <c r="MX34" s="1" t="s">
        <v>74</v>
      </c>
      <c r="MY34" s="1" t="s">
        <v>74</v>
      </c>
      <c r="MZ34" s="1" t="s">
        <v>74</v>
      </c>
      <c r="NA34" s="1" t="s">
        <v>74</v>
      </c>
      <c r="NB34" s="1" t="s">
        <v>74</v>
      </c>
      <c r="NC34" s="1" t="s">
        <v>74</v>
      </c>
      <c r="ND34" s="1" t="s">
        <v>74</v>
      </c>
      <c r="NE34" s="1" t="s">
        <v>74</v>
      </c>
      <c r="NF34" s="1" t="s">
        <v>74</v>
      </c>
      <c r="NG34" s="1" t="s">
        <v>74</v>
      </c>
      <c r="NH34" s="1" t="s">
        <v>74</v>
      </c>
      <c r="NI34" s="1" t="s">
        <v>74</v>
      </c>
      <c r="NJ34" s="1" t="s">
        <v>74</v>
      </c>
      <c r="NK34" s="1" t="s">
        <v>74</v>
      </c>
      <c r="NL34" s="1" t="s">
        <v>74</v>
      </c>
      <c r="NM34" s="1" t="s">
        <v>74</v>
      </c>
      <c r="NN34" s="1" t="s">
        <v>74</v>
      </c>
      <c r="NO34" s="1" t="s">
        <v>74</v>
      </c>
      <c r="NP34" s="1" t="s">
        <v>74</v>
      </c>
      <c r="NQ34" s="1" t="s">
        <v>74</v>
      </c>
      <c r="NR34" s="1" t="s">
        <v>74</v>
      </c>
      <c r="NS34" s="1" t="s">
        <v>74</v>
      </c>
      <c r="NT34" s="1" t="s">
        <v>74</v>
      </c>
      <c r="NU34" s="1" t="s">
        <v>74</v>
      </c>
      <c r="NV34" s="1" t="s">
        <v>74</v>
      </c>
      <c r="NW34" s="1" t="s">
        <v>74</v>
      </c>
      <c r="NX34" s="1" t="s">
        <v>74</v>
      </c>
      <c r="NY34" s="1" t="s">
        <v>74</v>
      </c>
      <c r="NZ34" s="1" t="s">
        <v>74</v>
      </c>
      <c r="OA34" s="1" t="s">
        <v>74</v>
      </c>
      <c r="OB34" s="1" t="s">
        <v>74</v>
      </c>
      <c r="OC34" s="1" t="s">
        <v>74</v>
      </c>
      <c r="OD34" s="1" t="s">
        <v>74</v>
      </c>
      <c r="OE34" s="1" t="s">
        <v>74</v>
      </c>
      <c r="OF34" s="1" t="s">
        <v>74</v>
      </c>
      <c r="OG34" s="1" t="s">
        <v>74</v>
      </c>
      <c r="OH34" s="1" t="s">
        <v>74</v>
      </c>
      <c r="OI34" s="1" t="s">
        <v>74</v>
      </c>
      <c r="OJ34" s="1" t="s">
        <v>74</v>
      </c>
      <c r="OK34" s="1" t="s">
        <v>74</v>
      </c>
      <c r="OL34" s="1" t="s">
        <v>74</v>
      </c>
      <c r="OM34" s="1" t="s">
        <v>74</v>
      </c>
      <c r="ON34" s="1" t="s">
        <v>74</v>
      </c>
      <c r="OO34" s="1" t="s">
        <v>74</v>
      </c>
      <c r="OP34" s="1" t="s">
        <v>74</v>
      </c>
      <c r="OQ34" s="1" t="s">
        <v>74</v>
      </c>
      <c r="OR34" s="1" t="s">
        <v>74</v>
      </c>
      <c r="OS34" s="1" t="s">
        <v>74</v>
      </c>
      <c r="OT34" s="1" t="s">
        <v>74</v>
      </c>
      <c r="OU34" s="1" t="s">
        <v>74</v>
      </c>
      <c r="OV34" s="1" t="s">
        <v>74</v>
      </c>
      <c r="OW34" s="1" t="s">
        <v>74</v>
      </c>
      <c r="OX34" s="1" t="s">
        <v>74</v>
      </c>
      <c r="OY34" s="1" t="s">
        <v>74</v>
      </c>
      <c r="OZ34" s="1" t="s">
        <v>74</v>
      </c>
      <c r="PA34" s="1" t="s">
        <v>74</v>
      </c>
      <c r="PB34" s="1" t="s">
        <v>74</v>
      </c>
      <c r="PC34" s="1" t="s">
        <v>74</v>
      </c>
      <c r="PD34" s="1" t="s">
        <v>74</v>
      </c>
      <c r="PE34" s="1" t="s">
        <v>74</v>
      </c>
      <c r="PF34" s="1" t="s">
        <v>74</v>
      </c>
      <c r="PG34" s="1" t="s">
        <v>74</v>
      </c>
      <c r="PH34" s="1" t="s">
        <v>74</v>
      </c>
      <c r="PI34" s="1" t="s">
        <v>74</v>
      </c>
      <c r="PJ34" s="1" t="s">
        <v>74</v>
      </c>
      <c r="PK34" s="1" t="s">
        <v>74</v>
      </c>
      <c r="PL34" s="1" t="s">
        <v>74</v>
      </c>
      <c r="PM34" s="1" t="s">
        <v>74</v>
      </c>
      <c r="PN34" s="1" t="s">
        <v>74</v>
      </c>
      <c r="PO34" s="1" t="s">
        <v>74</v>
      </c>
      <c r="PP34" s="1" t="s">
        <v>74</v>
      </c>
      <c r="PQ34" s="1" t="s">
        <v>74</v>
      </c>
      <c r="PR34" s="1" t="s">
        <v>74</v>
      </c>
      <c r="PS34" s="1" t="s">
        <v>74</v>
      </c>
      <c r="PT34" s="1" t="s">
        <v>74</v>
      </c>
      <c r="PU34" s="1" t="s">
        <v>74</v>
      </c>
      <c r="PV34" s="1" t="s">
        <v>74</v>
      </c>
      <c r="PW34" s="1" t="s">
        <v>74</v>
      </c>
      <c r="PX34" s="1" t="s">
        <v>74</v>
      </c>
      <c r="PY34" s="1" t="s">
        <v>74</v>
      </c>
      <c r="PZ34" s="1" t="s">
        <v>74</v>
      </c>
      <c r="QA34" s="1" t="s">
        <v>74</v>
      </c>
      <c r="QB34" s="1" t="s">
        <v>74</v>
      </c>
      <c r="QC34" s="1" t="s">
        <v>74</v>
      </c>
      <c r="QD34" s="1" t="s">
        <v>74</v>
      </c>
      <c r="QE34" s="1" t="s">
        <v>74</v>
      </c>
      <c r="QF34" s="1" t="s">
        <v>74</v>
      </c>
      <c r="QG34" s="1" t="s">
        <v>74</v>
      </c>
      <c r="QH34" s="1" t="s">
        <v>74</v>
      </c>
      <c r="QI34" s="1" t="s">
        <v>74</v>
      </c>
      <c r="QJ34" s="1" t="s">
        <v>74</v>
      </c>
      <c r="QK34" s="1" t="s">
        <v>74</v>
      </c>
      <c r="QL34" s="1" t="s">
        <v>74</v>
      </c>
      <c r="QM34" s="1" t="s">
        <v>74</v>
      </c>
      <c r="QN34" s="1" t="s">
        <v>74</v>
      </c>
      <c r="QO34" s="1" t="s">
        <v>74</v>
      </c>
      <c r="QP34" s="1" t="s">
        <v>74</v>
      </c>
      <c r="QQ34" s="1" t="s">
        <v>74</v>
      </c>
      <c r="QR34" s="1" t="s">
        <v>74</v>
      </c>
      <c r="QS34" s="1" t="s">
        <v>74</v>
      </c>
      <c r="QT34" s="1" t="s">
        <v>74</v>
      </c>
      <c r="QU34" s="1" t="s">
        <v>74</v>
      </c>
      <c r="QV34" s="1" t="s">
        <v>74</v>
      </c>
      <c r="QW34" s="1" t="s">
        <v>74</v>
      </c>
      <c r="QX34" s="1" t="s">
        <v>74</v>
      </c>
      <c r="QY34" s="1" t="s">
        <v>74</v>
      </c>
      <c r="QZ34" s="1" t="s">
        <v>74</v>
      </c>
      <c r="RA34" s="1" t="s">
        <v>74</v>
      </c>
      <c r="RB34" s="1" t="s">
        <v>74</v>
      </c>
      <c r="RC34" s="1" t="s">
        <v>74</v>
      </c>
      <c r="RD34" s="1" t="s">
        <v>74</v>
      </c>
      <c r="RE34" s="1" t="s">
        <v>74</v>
      </c>
      <c r="RF34" s="1" t="s">
        <v>74</v>
      </c>
      <c r="RG34" s="1" t="s">
        <v>74</v>
      </c>
      <c r="RH34" s="1" t="s">
        <v>74</v>
      </c>
      <c r="RI34" s="1" t="s">
        <v>74</v>
      </c>
      <c r="RJ34" s="1" t="s">
        <v>74</v>
      </c>
      <c r="RK34" s="1" t="s">
        <v>74</v>
      </c>
      <c r="RL34" s="1" t="s">
        <v>74</v>
      </c>
      <c r="RM34" s="1" t="s">
        <v>74</v>
      </c>
      <c r="RN34" s="1" t="s">
        <v>74</v>
      </c>
      <c r="RO34" s="1" t="s">
        <v>74</v>
      </c>
      <c r="RP34" s="1" t="s">
        <v>74</v>
      </c>
      <c r="RQ34" s="1" t="s">
        <v>74</v>
      </c>
      <c r="RR34" s="1" t="s">
        <v>74</v>
      </c>
      <c r="RS34" s="1" t="s">
        <v>74</v>
      </c>
      <c r="RT34" s="1" t="s">
        <v>74</v>
      </c>
      <c r="RU34" s="1" t="s">
        <v>74</v>
      </c>
      <c r="RV34" s="1" t="s">
        <v>74</v>
      </c>
      <c r="RW34" s="1" t="s">
        <v>74</v>
      </c>
      <c r="RX34" s="1" t="s">
        <v>74</v>
      </c>
      <c r="RY34" s="1" t="s">
        <v>74</v>
      </c>
      <c r="RZ34" s="1" t="s">
        <v>74</v>
      </c>
      <c r="SA34" s="1" t="s">
        <v>74</v>
      </c>
      <c r="SB34" s="1" t="s">
        <v>74</v>
      </c>
      <c r="SC34" s="1" t="s">
        <v>74</v>
      </c>
      <c r="SD34" s="1" t="s">
        <v>74</v>
      </c>
      <c r="SE34" s="1" t="s">
        <v>74</v>
      </c>
      <c r="SF34" s="1" t="s">
        <v>74</v>
      </c>
      <c r="SG34" s="1" t="s">
        <v>74</v>
      </c>
      <c r="SH34" s="1" t="s">
        <v>74</v>
      </c>
      <c r="SI34" s="1" t="s">
        <v>74</v>
      </c>
      <c r="SJ34" s="1" t="s">
        <v>74</v>
      </c>
      <c r="SK34" s="1" t="s">
        <v>74</v>
      </c>
      <c r="SL34" s="1" t="s">
        <v>74</v>
      </c>
    </row>
    <row r="35" spans="1:506" ht="22.5" customHeight="1">
      <c r="A35" s="101"/>
      <c r="B35" s="542"/>
      <c r="C35" s="542"/>
      <c r="D35" s="542"/>
      <c r="E35" s="542"/>
      <c r="F35" s="542"/>
      <c r="G35" s="542"/>
      <c r="H35" s="543"/>
      <c r="I35" s="543"/>
      <c r="J35" s="544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9"/>
      <c r="HC35" s="1" t="s">
        <v>74</v>
      </c>
      <c r="HD35" s="1" t="s">
        <v>74</v>
      </c>
      <c r="HE35" s="1" t="s">
        <v>74</v>
      </c>
      <c r="HF35" s="1" t="s">
        <v>74</v>
      </c>
      <c r="HG35" s="1" t="s">
        <v>74</v>
      </c>
      <c r="HH35" s="1" t="s">
        <v>74</v>
      </c>
      <c r="HI35" s="1" t="s">
        <v>74</v>
      </c>
      <c r="HJ35" s="1" t="s">
        <v>74</v>
      </c>
      <c r="HK35" s="1" t="s">
        <v>74</v>
      </c>
      <c r="HL35" s="1" t="s">
        <v>74</v>
      </c>
      <c r="HM35" s="1" t="s">
        <v>74</v>
      </c>
      <c r="HN35" s="1" t="s">
        <v>74</v>
      </c>
      <c r="HO35" s="1" t="s">
        <v>74</v>
      </c>
      <c r="HP35" s="1" t="s">
        <v>74</v>
      </c>
      <c r="HQ35" s="1" t="s">
        <v>74</v>
      </c>
      <c r="HR35" s="1" t="s">
        <v>74</v>
      </c>
      <c r="HS35" s="1" t="s">
        <v>74</v>
      </c>
      <c r="HT35" s="1" t="s">
        <v>74</v>
      </c>
      <c r="HU35" s="1" t="s">
        <v>74</v>
      </c>
      <c r="HV35" s="1" t="s">
        <v>74</v>
      </c>
      <c r="HW35" s="1" t="s">
        <v>74</v>
      </c>
      <c r="HX35" s="1" t="s">
        <v>74</v>
      </c>
      <c r="HY35" s="1" t="s">
        <v>74</v>
      </c>
      <c r="HZ35" s="1" t="s">
        <v>74</v>
      </c>
      <c r="IA35" s="1" t="s">
        <v>74</v>
      </c>
      <c r="IB35" s="1" t="s">
        <v>74</v>
      </c>
      <c r="IC35" s="1" t="s">
        <v>74</v>
      </c>
      <c r="ID35" s="1" t="s">
        <v>74</v>
      </c>
      <c r="IE35" s="1" t="s">
        <v>74</v>
      </c>
      <c r="IF35" s="1" t="s">
        <v>74</v>
      </c>
      <c r="IG35" s="1" t="s">
        <v>74</v>
      </c>
      <c r="IH35" s="1" t="s">
        <v>74</v>
      </c>
      <c r="II35" s="1" t="s">
        <v>74</v>
      </c>
      <c r="IJ35" s="1" t="s">
        <v>74</v>
      </c>
      <c r="IK35" s="1" t="s">
        <v>74</v>
      </c>
      <c r="IL35" s="1" t="s">
        <v>74</v>
      </c>
      <c r="IM35" s="1" t="s">
        <v>74</v>
      </c>
      <c r="IN35" s="1" t="s">
        <v>74</v>
      </c>
      <c r="IO35" s="1" t="s">
        <v>74</v>
      </c>
      <c r="IP35" s="1" t="s">
        <v>74</v>
      </c>
      <c r="IQ35" s="1" t="s">
        <v>74</v>
      </c>
      <c r="IR35" s="1" t="s">
        <v>74</v>
      </c>
      <c r="IS35" s="1" t="s">
        <v>74</v>
      </c>
      <c r="IT35" s="1" t="s">
        <v>74</v>
      </c>
      <c r="IU35" s="1" t="s">
        <v>74</v>
      </c>
      <c r="IV35" s="1" t="s">
        <v>74</v>
      </c>
      <c r="IW35" s="1" t="s">
        <v>74</v>
      </c>
      <c r="IX35" s="1" t="s">
        <v>74</v>
      </c>
      <c r="IY35" s="1" t="s">
        <v>74</v>
      </c>
      <c r="IZ35" s="1" t="s">
        <v>74</v>
      </c>
      <c r="JA35" s="1" t="s">
        <v>74</v>
      </c>
      <c r="JB35" s="1" t="s">
        <v>74</v>
      </c>
      <c r="JC35" s="1" t="s">
        <v>74</v>
      </c>
      <c r="JD35" s="1" t="s">
        <v>74</v>
      </c>
      <c r="JE35" s="1" t="s">
        <v>74</v>
      </c>
      <c r="JF35" s="1" t="s">
        <v>74</v>
      </c>
      <c r="JG35" s="1" t="s">
        <v>74</v>
      </c>
      <c r="JH35" s="1" t="s">
        <v>74</v>
      </c>
      <c r="JI35" s="1" t="s">
        <v>74</v>
      </c>
      <c r="JJ35" s="1" t="s">
        <v>74</v>
      </c>
      <c r="JK35" s="1" t="s">
        <v>74</v>
      </c>
      <c r="JL35" s="1" t="s">
        <v>74</v>
      </c>
      <c r="JM35" s="1" t="s">
        <v>74</v>
      </c>
      <c r="JN35" s="1" t="s">
        <v>74</v>
      </c>
      <c r="JO35" s="1" t="s">
        <v>74</v>
      </c>
      <c r="JP35" s="1" t="s">
        <v>74</v>
      </c>
      <c r="JQ35" s="1" t="s">
        <v>74</v>
      </c>
      <c r="JR35" s="1" t="s">
        <v>74</v>
      </c>
      <c r="JS35" s="1" t="s">
        <v>74</v>
      </c>
      <c r="JT35" s="1" t="s">
        <v>74</v>
      </c>
      <c r="JU35" s="1" t="s">
        <v>74</v>
      </c>
      <c r="JV35" s="1" t="s">
        <v>74</v>
      </c>
      <c r="JW35" s="1" t="s">
        <v>74</v>
      </c>
      <c r="JX35" s="1" t="s">
        <v>74</v>
      </c>
      <c r="JY35" s="1" t="s">
        <v>74</v>
      </c>
      <c r="JZ35" s="1" t="s">
        <v>74</v>
      </c>
      <c r="KA35" s="1" t="s">
        <v>74</v>
      </c>
      <c r="KB35" s="1" t="s">
        <v>74</v>
      </c>
      <c r="KC35" s="1" t="s">
        <v>74</v>
      </c>
      <c r="KD35" s="1" t="s">
        <v>74</v>
      </c>
      <c r="KE35" s="1" t="s">
        <v>74</v>
      </c>
      <c r="KF35" s="1" t="s">
        <v>74</v>
      </c>
      <c r="KG35" s="1" t="s">
        <v>74</v>
      </c>
      <c r="KH35" s="1" t="s">
        <v>74</v>
      </c>
      <c r="KI35" s="1" t="s">
        <v>74</v>
      </c>
      <c r="KJ35" s="1" t="s">
        <v>74</v>
      </c>
      <c r="KK35" s="1" t="s">
        <v>74</v>
      </c>
      <c r="KL35" s="1" t="s">
        <v>74</v>
      </c>
      <c r="KM35" s="1" t="s">
        <v>74</v>
      </c>
      <c r="KN35" s="1" t="s">
        <v>74</v>
      </c>
      <c r="KO35" s="1" t="s">
        <v>74</v>
      </c>
      <c r="KP35" s="1" t="s">
        <v>74</v>
      </c>
      <c r="KQ35" s="1" t="s">
        <v>74</v>
      </c>
      <c r="KR35" s="1" t="s">
        <v>74</v>
      </c>
      <c r="KS35" s="1" t="s">
        <v>74</v>
      </c>
      <c r="KT35" s="1" t="s">
        <v>74</v>
      </c>
      <c r="KU35" s="1" t="s">
        <v>74</v>
      </c>
      <c r="KV35" s="1" t="s">
        <v>74</v>
      </c>
      <c r="KW35" s="1" t="s">
        <v>74</v>
      </c>
      <c r="KX35" s="1" t="s">
        <v>74</v>
      </c>
      <c r="KY35" s="1" t="s">
        <v>74</v>
      </c>
      <c r="KZ35" s="1" t="s">
        <v>74</v>
      </c>
      <c r="LA35" s="1" t="s">
        <v>74</v>
      </c>
      <c r="LB35" s="1" t="s">
        <v>74</v>
      </c>
      <c r="LC35" s="1" t="s">
        <v>74</v>
      </c>
      <c r="LD35" s="1" t="s">
        <v>74</v>
      </c>
      <c r="LE35" s="1" t="s">
        <v>74</v>
      </c>
      <c r="LF35" s="1" t="s">
        <v>74</v>
      </c>
      <c r="LG35" s="1" t="s">
        <v>74</v>
      </c>
      <c r="LH35" s="1" t="s">
        <v>74</v>
      </c>
      <c r="LI35" s="1" t="s">
        <v>74</v>
      </c>
      <c r="LJ35" s="1" t="s">
        <v>74</v>
      </c>
      <c r="LK35" s="1" t="s">
        <v>74</v>
      </c>
      <c r="LL35" s="1" t="s">
        <v>74</v>
      </c>
      <c r="LM35" s="1" t="s">
        <v>74</v>
      </c>
      <c r="LN35" s="1" t="s">
        <v>74</v>
      </c>
      <c r="LO35" s="1" t="s">
        <v>74</v>
      </c>
      <c r="LP35" s="1" t="s">
        <v>74</v>
      </c>
      <c r="LQ35" s="1" t="s">
        <v>74</v>
      </c>
      <c r="LR35" s="1" t="s">
        <v>74</v>
      </c>
      <c r="LS35" s="1" t="s">
        <v>74</v>
      </c>
      <c r="LT35" s="1" t="s">
        <v>74</v>
      </c>
      <c r="LU35" s="1" t="s">
        <v>74</v>
      </c>
      <c r="LV35" s="1" t="s">
        <v>74</v>
      </c>
      <c r="LW35" s="1" t="s">
        <v>74</v>
      </c>
      <c r="LX35" s="1" t="s">
        <v>74</v>
      </c>
      <c r="LY35" s="1" t="s">
        <v>74</v>
      </c>
      <c r="LZ35" s="1" t="s">
        <v>74</v>
      </c>
      <c r="MA35" s="1" t="s">
        <v>74</v>
      </c>
      <c r="MB35" s="1" t="s">
        <v>74</v>
      </c>
      <c r="MC35" s="1" t="s">
        <v>74</v>
      </c>
      <c r="MD35" s="1" t="s">
        <v>74</v>
      </c>
      <c r="ME35" s="1" t="s">
        <v>74</v>
      </c>
      <c r="MF35" s="1" t="s">
        <v>74</v>
      </c>
      <c r="MG35" s="1" t="s">
        <v>74</v>
      </c>
      <c r="MH35" s="1" t="s">
        <v>74</v>
      </c>
      <c r="MI35" s="1" t="s">
        <v>74</v>
      </c>
      <c r="MJ35" s="1" t="s">
        <v>74</v>
      </c>
      <c r="MK35" s="1" t="s">
        <v>74</v>
      </c>
      <c r="ML35" s="1" t="s">
        <v>74</v>
      </c>
      <c r="MM35" s="1" t="s">
        <v>74</v>
      </c>
      <c r="MN35" s="1" t="s">
        <v>74</v>
      </c>
      <c r="MO35" s="1" t="s">
        <v>74</v>
      </c>
      <c r="MP35" s="1" t="s">
        <v>74</v>
      </c>
      <c r="MQ35" s="1" t="s">
        <v>74</v>
      </c>
      <c r="MR35" s="1" t="s">
        <v>74</v>
      </c>
      <c r="MS35" s="1" t="s">
        <v>74</v>
      </c>
      <c r="MT35" s="1" t="s">
        <v>74</v>
      </c>
      <c r="MU35" s="1" t="s">
        <v>74</v>
      </c>
      <c r="MV35" s="1" t="s">
        <v>74</v>
      </c>
      <c r="MW35" s="1" t="s">
        <v>74</v>
      </c>
      <c r="MX35" s="1" t="s">
        <v>74</v>
      </c>
      <c r="MY35" s="1" t="s">
        <v>74</v>
      </c>
      <c r="MZ35" s="1" t="s">
        <v>74</v>
      </c>
      <c r="NA35" s="1" t="s">
        <v>74</v>
      </c>
      <c r="NB35" s="1" t="s">
        <v>74</v>
      </c>
      <c r="NC35" s="1" t="s">
        <v>74</v>
      </c>
      <c r="ND35" s="1" t="s">
        <v>74</v>
      </c>
      <c r="NE35" s="1" t="s">
        <v>74</v>
      </c>
      <c r="NF35" s="1" t="s">
        <v>74</v>
      </c>
      <c r="NG35" s="1" t="s">
        <v>74</v>
      </c>
      <c r="NH35" s="1" t="s">
        <v>74</v>
      </c>
      <c r="NI35" s="1" t="s">
        <v>74</v>
      </c>
      <c r="NJ35" s="1" t="s">
        <v>74</v>
      </c>
      <c r="NK35" s="1" t="s">
        <v>74</v>
      </c>
      <c r="NL35" s="1" t="s">
        <v>74</v>
      </c>
      <c r="NM35" s="1" t="s">
        <v>74</v>
      </c>
      <c r="NN35" s="1" t="s">
        <v>74</v>
      </c>
      <c r="NO35" s="1" t="s">
        <v>74</v>
      </c>
      <c r="NP35" s="1" t="s">
        <v>74</v>
      </c>
      <c r="NQ35" s="1" t="s">
        <v>74</v>
      </c>
      <c r="NR35" s="1" t="s">
        <v>74</v>
      </c>
      <c r="NS35" s="1" t="s">
        <v>74</v>
      </c>
      <c r="NT35" s="1" t="s">
        <v>74</v>
      </c>
      <c r="NU35" s="1" t="s">
        <v>74</v>
      </c>
      <c r="NV35" s="1" t="s">
        <v>74</v>
      </c>
      <c r="NW35" s="1" t="s">
        <v>74</v>
      </c>
      <c r="NX35" s="1" t="s">
        <v>74</v>
      </c>
      <c r="NY35" s="1" t="s">
        <v>74</v>
      </c>
      <c r="NZ35" s="1" t="s">
        <v>74</v>
      </c>
      <c r="OA35" s="1" t="s">
        <v>74</v>
      </c>
      <c r="OB35" s="1" t="s">
        <v>74</v>
      </c>
      <c r="OC35" s="1" t="s">
        <v>74</v>
      </c>
      <c r="OD35" s="1" t="s">
        <v>74</v>
      </c>
      <c r="OE35" s="1" t="s">
        <v>74</v>
      </c>
      <c r="OF35" s="1" t="s">
        <v>74</v>
      </c>
      <c r="OG35" s="1" t="s">
        <v>74</v>
      </c>
      <c r="OH35" s="1" t="s">
        <v>74</v>
      </c>
      <c r="OI35" s="1" t="s">
        <v>74</v>
      </c>
      <c r="OJ35" s="1" t="s">
        <v>74</v>
      </c>
      <c r="OK35" s="1" t="s">
        <v>74</v>
      </c>
      <c r="OL35" s="1" t="s">
        <v>74</v>
      </c>
      <c r="OM35" s="1" t="s">
        <v>74</v>
      </c>
      <c r="ON35" s="1" t="s">
        <v>74</v>
      </c>
      <c r="OO35" s="1" t="s">
        <v>74</v>
      </c>
      <c r="OP35" s="1" t="s">
        <v>74</v>
      </c>
      <c r="OQ35" s="1" t="s">
        <v>74</v>
      </c>
      <c r="OR35" s="1" t="s">
        <v>74</v>
      </c>
      <c r="OS35" s="1" t="s">
        <v>74</v>
      </c>
      <c r="OT35" s="1" t="s">
        <v>74</v>
      </c>
      <c r="OU35" s="1" t="s">
        <v>74</v>
      </c>
      <c r="OV35" s="1" t="s">
        <v>74</v>
      </c>
      <c r="OW35" s="1" t="s">
        <v>74</v>
      </c>
      <c r="OX35" s="1" t="s">
        <v>74</v>
      </c>
      <c r="OY35" s="1" t="s">
        <v>74</v>
      </c>
      <c r="OZ35" s="1" t="s">
        <v>74</v>
      </c>
      <c r="PA35" s="1" t="s">
        <v>74</v>
      </c>
      <c r="PB35" s="1" t="s">
        <v>74</v>
      </c>
      <c r="PC35" s="1" t="s">
        <v>74</v>
      </c>
      <c r="PD35" s="1" t="s">
        <v>74</v>
      </c>
      <c r="PE35" s="1" t="s">
        <v>74</v>
      </c>
      <c r="PF35" s="1" t="s">
        <v>74</v>
      </c>
      <c r="PG35" s="1" t="s">
        <v>74</v>
      </c>
      <c r="PH35" s="1" t="s">
        <v>74</v>
      </c>
      <c r="PI35" s="1" t="s">
        <v>74</v>
      </c>
      <c r="PJ35" s="1" t="s">
        <v>74</v>
      </c>
      <c r="PK35" s="1" t="s">
        <v>74</v>
      </c>
      <c r="PL35" s="1" t="s">
        <v>74</v>
      </c>
      <c r="PM35" s="1" t="s">
        <v>74</v>
      </c>
      <c r="PN35" s="1" t="s">
        <v>74</v>
      </c>
      <c r="PO35" s="1" t="s">
        <v>74</v>
      </c>
      <c r="PP35" s="1" t="s">
        <v>74</v>
      </c>
      <c r="PQ35" s="1" t="s">
        <v>74</v>
      </c>
      <c r="PR35" s="1" t="s">
        <v>74</v>
      </c>
      <c r="PS35" s="1" t="s">
        <v>74</v>
      </c>
      <c r="PT35" s="1" t="s">
        <v>74</v>
      </c>
      <c r="PU35" s="1" t="s">
        <v>74</v>
      </c>
      <c r="PV35" s="1" t="s">
        <v>74</v>
      </c>
      <c r="PW35" s="1" t="s">
        <v>74</v>
      </c>
      <c r="PX35" s="1" t="s">
        <v>74</v>
      </c>
      <c r="PY35" s="1" t="s">
        <v>74</v>
      </c>
      <c r="PZ35" s="1" t="s">
        <v>74</v>
      </c>
      <c r="QA35" s="1" t="s">
        <v>74</v>
      </c>
      <c r="QB35" s="1" t="s">
        <v>74</v>
      </c>
      <c r="QC35" s="1" t="s">
        <v>74</v>
      </c>
      <c r="QD35" s="1" t="s">
        <v>74</v>
      </c>
      <c r="QE35" s="1" t="s">
        <v>74</v>
      </c>
      <c r="QF35" s="1" t="s">
        <v>74</v>
      </c>
      <c r="QG35" s="1" t="s">
        <v>74</v>
      </c>
      <c r="QH35" s="1" t="s">
        <v>74</v>
      </c>
      <c r="QI35" s="1" t="s">
        <v>74</v>
      </c>
      <c r="QJ35" s="1" t="s">
        <v>74</v>
      </c>
      <c r="QK35" s="1" t="s">
        <v>74</v>
      </c>
      <c r="QL35" s="1" t="s">
        <v>74</v>
      </c>
      <c r="QM35" s="1" t="s">
        <v>74</v>
      </c>
      <c r="QN35" s="1" t="s">
        <v>74</v>
      </c>
      <c r="QO35" s="1" t="s">
        <v>74</v>
      </c>
      <c r="QP35" s="1" t="s">
        <v>74</v>
      </c>
      <c r="QQ35" s="1" t="s">
        <v>74</v>
      </c>
      <c r="QR35" s="1" t="s">
        <v>74</v>
      </c>
      <c r="QS35" s="1" t="s">
        <v>74</v>
      </c>
      <c r="QT35" s="1" t="s">
        <v>74</v>
      </c>
      <c r="QU35" s="1" t="s">
        <v>74</v>
      </c>
      <c r="QV35" s="1" t="s">
        <v>74</v>
      </c>
      <c r="QW35" s="1" t="s">
        <v>74</v>
      </c>
      <c r="QX35" s="1" t="s">
        <v>74</v>
      </c>
      <c r="QY35" s="1" t="s">
        <v>74</v>
      </c>
      <c r="QZ35" s="1" t="s">
        <v>74</v>
      </c>
      <c r="RA35" s="1" t="s">
        <v>74</v>
      </c>
      <c r="RB35" s="1" t="s">
        <v>74</v>
      </c>
      <c r="RC35" s="1" t="s">
        <v>74</v>
      </c>
      <c r="RD35" s="1" t="s">
        <v>74</v>
      </c>
      <c r="RE35" s="1" t="s">
        <v>74</v>
      </c>
      <c r="RF35" s="1" t="s">
        <v>74</v>
      </c>
      <c r="RG35" s="1" t="s">
        <v>74</v>
      </c>
      <c r="RH35" s="1" t="s">
        <v>74</v>
      </c>
      <c r="RI35" s="1" t="s">
        <v>74</v>
      </c>
      <c r="RJ35" s="1" t="s">
        <v>74</v>
      </c>
      <c r="RK35" s="1" t="s">
        <v>74</v>
      </c>
      <c r="RL35" s="1" t="s">
        <v>74</v>
      </c>
      <c r="RM35" s="1" t="s">
        <v>74</v>
      </c>
      <c r="RN35" s="1" t="s">
        <v>74</v>
      </c>
      <c r="RO35" s="1" t="s">
        <v>74</v>
      </c>
      <c r="RP35" s="1" t="s">
        <v>74</v>
      </c>
      <c r="RQ35" s="1" t="s">
        <v>74</v>
      </c>
      <c r="RR35" s="1" t="s">
        <v>74</v>
      </c>
      <c r="RS35" s="1" t="s">
        <v>74</v>
      </c>
      <c r="RT35" s="1" t="s">
        <v>74</v>
      </c>
      <c r="RU35" s="1" t="s">
        <v>74</v>
      </c>
      <c r="RV35" s="1" t="s">
        <v>74</v>
      </c>
      <c r="RW35" s="1" t="s">
        <v>74</v>
      </c>
      <c r="RX35" s="1" t="s">
        <v>74</v>
      </c>
      <c r="RY35" s="1" t="s">
        <v>74</v>
      </c>
      <c r="RZ35" s="1" t="s">
        <v>74</v>
      </c>
      <c r="SA35" s="1" t="s">
        <v>74</v>
      </c>
      <c r="SB35" s="1" t="s">
        <v>74</v>
      </c>
      <c r="SC35" s="1" t="s">
        <v>74</v>
      </c>
      <c r="SD35" s="1" t="s">
        <v>74</v>
      </c>
      <c r="SE35" s="1" t="s">
        <v>74</v>
      </c>
      <c r="SF35" s="1" t="s">
        <v>74</v>
      </c>
      <c r="SG35" s="1" t="s">
        <v>74</v>
      </c>
      <c r="SH35" s="1" t="s">
        <v>74</v>
      </c>
      <c r="SI35" s="1" t="s">
        <v>74</v>
      </c>
      <c r="SJ35" s="1" t="s">
        <v>74</v>
      </c>
      <c r="SK35" s="1" t="s">
        <v>74</v>
      </c>
      <c r="SL35" s="1" t="s">
        <v>74</v>
      </c>
    </row>
    <row r="36" spans="1:506" ht="21.75" customHeight="1">
      <c r="A36" s="101"/>
      <c r="B36" s="572"/>
      <c r="C36" s="572"/>
      <c r="D36" s="572"/>
      <c r="E36" s="572"/>
      <c r="F36" s="572"/>
      <c r="G36" s="572"/>
      <c r="H36" s="573"/>
      <c r="I36" s="573"/>
      <c r="J36" s="574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9"/>
      <c r="HC36" s="1" t="s">
        <v>74</v>
      </c>
      <c r="HD36" s="1" t="s">
        <v>74</v>
      </c>
      <c r="HE36" s="1" t="s">
        <v>74</v>
      </c>
      <c r="HF36" s="1" t="s">
        <v>74</v>
      </c>
      <c r="HG36" s="1" t="s">
        <v>74</v>
      </c>
      <c r="HH36" s="1" t="s">
        <v>74</v>
      </c>
      <c r="HI36" s="1" t="s">
        <v>74</v>
      </c>
      <c r="HJ36" s="1" t="s">
        <v>74</v>
      </c>
      <c r="HK36" s="1" t="s">
        <v>74</v>
      </c>
      <c r="HL36" s="1" t="s">
        <v>74</v>
      </c>
      <c r="HM36" s="1" t="s">
        <v>74</v>
      </c>
      <c r="HN36" s="1" t="s">
        <v>74</v>
      </c>
      <c r="HO36" s="1" t="s">
        <v>74</v>
      </c>
      <c r="HP36" s="1" t="s">
        <v>74</v>
      </c>
      <c r="HQ36" s="1" t="s">
        <v>74</v>
      </c>
      <c r="HR36" s="1" t="s">
        <v>74</v>
      </c>
      <c r="HS36" s="1" t="s">
        <v>74</v>
      </c>
      <c r="HT36" s="1" t="s">
        <v>74</v>
      </c>
      <c r="HU36" s="1" t="s">
        <v>74</v>
      </c>
      <c r="HV36" s="1" t="s">
        <v>74</v>
      </c>
      <c r="HW36" s="1" t="s">
        <v>74</v>
      </c>
      <c r="HX36" s="1" t="s">
        <v>74</v>
      </c>
      <c r="HY36" s="1" t="s">
        <v>74</v>
      </c>
      <c r="HZ36" s="1" t="s">
        <v>74</v>
      </c>
      <c r="IA36" s="1" t="s">
        <v>74</v>
      </c>
      <c r="IB36" s="1" t="s">
        <v>74</v>
      </c>
      <c r="IC36" s="1" t="s">
        <v>74</v>
      </c>
      <c r="ID36" s="1" t="s">
        <v>74</v>
      </c>
      <c r="IE36" s="1" t="s">
        <v>74</v>
      </c>
      <c r="IF36" s="1" t="s">
        <v>74</v>
      </c>
      <c r="IG36" s="1" t="s">
        <v>74</v>
      </c>
      <c r="IH36" s="1" t="s">
        <v>74</v>
      </c>
      <c r="II36" s="1" t="s">
        <v>74</v>
      </c>
      <c r="IJ36" s="1" t="s">
        <v>74</v>
      </c>
      <c r="IK36" s="1" t="s">
        <v>74</v>
      </c>
      <c r="IL36" s="1" t="s">
        <v>74</v>
      </c>
      <c r="IM36" s="1" t="s">
        <v>74</v>
      </c>
      <c r="IN36" s="1" t="s">
        <v>74</v>
      </c>
      <c r="IO36" s="1" t="s">
        <v>74</v>
      </c>
      <c r="IP36" s="1" t="s">
        <v>74</v>
      </c>
      <c r="IQ36" s="1" t="s">
        <v>74</v>
      </c>
      <c r="IR36" s="1" t="s">
        <v>74</v>
      </c>
      <c r="IS36" s="1" t="s">
        <v>74</v>
      </c>
      <c r="IT36" s="1" t="s">
        <v>74</v>
      </c>
      <c r="IU36" s="1" t="s">
        <v>74</v>
      </c>
      <c r="IV36" s="1" t="s">
        <v>74</v>
      </c>
      <c r="IW36" s="1" t="s">
        <v>74</v>
      </c>
      <c r="IX36" s="1" t="s">
        <v>74</v>
      </c>
      <c r="IY36" s="1" t="s">
        <v>74</v>
      </c>
      <c r="IZ36" s="1" t="s">
        <v>74</v>
      </c>
      <c r="JA36" s="1" t="s">
        <v>74</v>
      </c>
      <c r="JB36" s="1" t="s">
        <v>74</v>
      </c>
      <c r="JC36" s="1" t="s">
        <v>74</v>
      </c>
      <c r="JD36" s="1" t="s">
        <v>74</v>
      </c>
      <c r="JE36" s="1" t="s">
        <v>74</v>
      </c>
      <c r="JF36" s="1" t="s">
        <v>74</v>
      </c>
      <c r="JG36" s="1" t="s">
        <v>74</v>
      </c>
      <c r="JH36" s="1" t="s">
        <v>74</v>
      </c>
      <c r="JI36" s="1" t="s">
        <v>74</v>
      </c>
      <c r="JJ36" s="1" t="s">
        <v>74</v>
      </c>
      <c r="JK36" s="1" t="s">
        <v>74</v>
      </c>
      <c r="JL36" s="1" t="s">
        <v>74</v>
      </c>
      <c r="JM36" s="1" t="s">
        <v>74</v>
      </c>
      <c r="JN36" s="1" t="s">
        <v>74</v>
      </c>
      <c r="JO36" s="1" t="s">
        <v>74</v>
      </c>
      <c r="JP36" s="1" t="s">
        <v>74</v>
      </c>
      <c r="JQ36" s="1" t="s">
        <v>74</v>
      </c>
      <c r="JR36" s="1" t="s">
        <v>74</v>
      </c>
      <c r="JS36" s="1" t="s">
        <v>74</v>
      </c>
      <c r="JT36" s="1" t="s">
        <v>74</v>
      </c>
      <c r="JU36" s="1" t="s">
        <v>74</v>
      </c>
      <c r="JV36" s="1" t="s">
        <v>74</v>
      </c>
      <c r="JW36" s="1" t="s">
        <v>74</v>
      </c>
      <c r="JX36" s="1" t="s">
        <v>74</v>
      </c>
      <c r="JY36" s="1" t="s">
        <v>74</v>
      </c>
      <c r="JZ36" s="1" t="s">
        <v>74</v>
      </c>
      <c r="KA36" s="1" t="s">
        <v>74</v>
      </c>
      <c r="KB36" s="1" t="s">
        <v>74</v>
      </c>
      <c r="KC36" s="1" t="s">
        <v>74</v>
      </c>
      <c r="KD36" s="1" t="s">
        <v>74</v>
      </c>
      <c r="KE36" s="1" t="s">
        <v>74</v>
      </c>
      <c r="KF36" s="1" t="s">
        <v>74</v>
      </c>
      <c r="KG36" s="1" t="s">
        <v>74</v>
      </c>
      <c r="KH36" s="1" t="s">
        <v>74</v>
      </c>
      <c r="KI36" s="1" t="s">
        <v>74</v>
      </c>
      <c r="KJ36" s="1" t="s">
        <v>74</v>
      </c>
      <c r="KK36" s="1" t="s">
        <v>74</v>
      </c>
      <c r="KL36" s="1" t="s">
        <v>74</v>
      </c>
      <c r="KM36" s="1" t="s">
        <v>74</v>
      </c>
      <c r="KN36" s="1" t="s">
        <v>74</v>
      </c>
      <c r="KO36" s="1" t="s">
        <v>74</v>
      </c>
      <c r="KP36" s="1" t="s">
        <v>74</v>
      </c>
      <c r="KQ36" s="1" t="s">
        <v>74</v>
      </c>
      <c r="KR36" s="1" t="s">
        <v>74</v>
      </c>
      <c r="KS36" s="1" t="s">
        <v>74</v>
      </c>
      <c r="KT36" s="1" t="s">
        <v>74</v>
      </c>
      <c r="KU36" s="1" t="s">
        <v>74</v>
      </c>
      <c r="KV36" s="1" t="s">
        <v>74</v>
      </c>
      <c r="KW36" s="1" t="s">
        <v>74</v>
      </c>
      <c r="KX36" s="1" t="s">
        <v>74</v>
      </c>
      <c r="KY36" s="1" t="s">
        <v>74</v>
      </c>
      <c r="KZ36" s="1" t="s">
        <v>74</v>
      </c>
      <c r="LA36" s="1" t="s">
        <v>74</v>
      </c>
      <c r="LB36" s="1" t="s">
        <v>74</v>
      </c>
      <c r="LC36" s="1" t="s">
        <v>74</v>
      </c>
      <c r="LD36" s="1" t="s">
        <v>74</v>
      </c>
      <c r="LE36" s="1" t="s">
        <v>74</v>
      </c>
      <c r="LF36" s="1" t="s">
        <v>74</v>
      </c>
      <c r="LG36" s="1" t="s">
        <v>74</v>
      </c>
      <c r="LH36" s="1" t="s">
        <v>74</v>
      </c>
      <c r="LI36" s="1" t="s">
        <v>74</v>
      </c>
      <c r="LJ36" s="1" t="s">
        <v>74</v>
      </c>
      <c r="LK36" s="1" t="s">
        <v>74</v>
      </c>
      <c r="LL36" s="1" t="s">
        <v>74</v>
      </c>
      <c r="LM36" s="1" t="s">
        <v>74</v>
      </c>
      <c r="LN36" s="1" t="s">
        <v>74</v>
      </c>
      <c r="LO36" s="1" t="s">
        <v>74</v>
      </c>
      <c r="LP36" s="1" t="s">
        <v>74</v>
      </c>
      <c r="LQ36" s="1" t="s">
        <v>74</v>
      </c>
      <c r="LR36" s="1" t="s">
        <v>74</v>
      </c>
      <c r="LS36" s="1" t="s">
        <v>74</v>
      </c>
      <c r="LT36" s="1" t="s">
        <v>74</v>
      </c>
      <c r="LU36" s="1" t="s">
        <v>74</v>
      </c>
      <c r="LV36" s="1" t="s">
        <v>74</v>
      </c>
      <c r="LW36" s="1" t="s">
        <v>74</v>
      </c>
      <c r="LX36" s="1" t="s">
        <v>74</v>
      </c>
      <c r="LY36" s="1" t="s">
        <v>74</v>
      </c>
      <c r="LZ36" s="1" t="s">
        <v>74</v>
      </c>
      <c r="MA36" s="1" t="s">
        <v>74</v>
      </c>
      <c r="MB36" s="1" t="s">
        <v>74</v>
      </c>
      <c r="MC36" s="1" t="s">
        <v>74</v>
      </c>
      <c r="MD36" s="1" t="s">
        <v>74</v>
      </c>
      <c r="ME36" s="1" t="s">
        <v>74</v>
      </c>
      <c r="MF36" s="1" t="s">
        <v>74</v>
      </c>
      <c r="MG36" s="1" t="s">
        <v>74</v>
      </c>
      <c r="MH36" s="1" t="s">
        <v>74</v>
      </c>
      <c r="MI36" s="1" t="s">
        <v>74</v>
      </c>
      <c r="MJ36" s="1" t="s">
        <v>74</v>
      </c>
      <c r="MK36" s="1" t="s">
        <v>74</v>
      </c>
      <c r="ML36" s="1" t="s">
        <v>74</v>
      </c>
      <c r="MM36" s="1" t="s">
        <v>74</v>
      </c>
      <c r="MN36" s="1" t="s">
        <v>74</v>
      </c>
      <c r="MO36" s="1" t="s">
        <v>74</v>
      </c>
      <c r="MP36" s="1" t="s">
        <v>74</v>
      </c>
      <c r="MQ36" s="1" t="s">
        <v>74</v>
      </c>
      <c r="MR36" s="1" t="s">
        <v>74</v>
      </c>
      <c r="MS36" s="1" t="s">
        <v>74</v>
      </c>
      <c r="MT36" s="1" t="s">
        <v>74</v>
      </c>
      <c r="MU36" s="1" t="s">
        <v>74</v>
      </c>
      <c r="MV36" s="1" t="s">
        <v>74</v>
      </c>
      <c r="MW36" s="1" t="s">
        <v>74</v>
      </c>
      <c r="MX36" s="1" t="s">
        <v>74</v>
      </c>
      <c r="MY36" s="1" t="s">
        <v>74</v>
      </c>
      <c r="MZ36" s="1" t="s">
        <v>74</v>
      </c>
      <c r="NA36" s="1" t="s">
        <v>74</v>
      </c>
      <c r="NB36" s="1" t="s">
        <v>74</v>
      </c>
      <c r="NC36" s="1" t="s">
        <v>74</v>
      </c>
      <c r="ND36" s="1" t="s">
        <v>74</v>
      </c>
      <c r="NE36" s="1" t="s">
        <v>74</v>
      </c>
      <c r="NF36" s="1" t="s">
        <v>74</v>
      </c>
      <c r="NG36" s="1" t="s">
        <v>74</v>
      </c>
      <c r="NH36" s="1" t="s">
        <v>74</v>
      </c>
      <c r="NI36" s="1" t="s">
        <v>74</v>
      </c>
      <c r="NJ36" s="1" t="s">
        <v>74</v>
      </c>
      <c r="NK36" s="1" t="s">
        <v>74</v>
      </c>
      <c r="NL36" s="1" t="s">
        <v>74</v>
      </c>
      <c r="NM36" s="1" t="s">
        <v>74</v>
      </c>
      <c r="NN36" s="1" t="s">
        <v>74</v>
      </c>
      <c r="NO36" s="1" t="s">
        <v>74</v>
      </c>
      <c r="NP36" s="1" t="s">
        <v>74</v>
      </c>
      <c r="NQ36" s="1" t="s">
        <v>74</v>
      </c>
      <c r="NR36" s="1" t="s">
        <v>74</v>
      </c>
      <c r="NS36" s="1" t="s">
        <v>74</v>
      </c>
      <c r="NT36" s="1" t="s">
        <v>74</v>
      </c>
      <c r="NU36" s="1" t="s">
        <v>74</v>
      </c>
      <c r="NV36" s="1" t="s">
        <v>74</v>
      </c>
      <c r="NW36" s="1" t="s">
        <v>74</v>
      </c>
      <c r="NX36" s="1" t="s">
        <v>74</v>
      </c>
      <c r="NY36" s="1" t="s">
        <v>74</v>
      </c>
      <c r="NZ36" s="1" t="s">
        <v>74</v>
      </c>
      <c r="OA36" s="1" t="s">
        <v>74</v>
      </c>
      <c r="OB36" s="1" t="s">
        <v>74</v>
      </c>
      <c r="OC36" s="1" t="s">
        <v>74</v>
      </c>
      <c r="OD36" s="1" t="s">
        <v>74</v>
      </c>
      <c r="OE36" s="1" t="s">
        <v>74</v>
      </c>
      <c r="OF36" s="1" t="s">
        <v>74</v>
      </c>
      <c r="OG36" s="1" t="s">
        <v>74</v>
      </c>
      <c r="OH36" s="1" t="s">
        <v>74</v>
      </c>
      <c r="OI36" s="1" t="s">
        <v>74</v>
      </c>
      <c r="OJ36" s="1" t="s">
        <v>74</v>
      </c>
      <c r="OK36" s="1" t="s">
        <v>74</v>
      </c>
      <c r="OL36" s="1" t="s">
        <v>74</v>
      </c>
      <c r="OM36" s="1" t="s">
        <v>74</v>
      </c>
      <c r="ON36" s="1" t="s">
        <v>74</v>
      </c>
      <c r="OO36" s="1" t="s">
        <v>74</v>
      </c>
      <c r="OP36" s="1" t="s">
        <v>74</v>
      </c>
      <c r="OQ36" s="1" t="s">
        <v>74</v>
      </c>
      <c r="OR36" s="1" t="s">
        <v>74</v>
      </c>
      <c r="OS36" s="1" t="s">
        <v>74</v>
      </c>
      <c r="OT36" s="1" t="s">
        <v>74</v>
      </c>
      <c r="OU36" s="1" t="s">
        <v>74</v>
      </c>
      <c r="OV36" s="1" t="s">
        <v>74</v>
      </c>
      <c r="OW36" s="1" t="s">
        <v>74</v>
      </c>
      <c r="OX36" s="1" t="s">
        <v>74</v>
      </c>
      <c r="OY36" s="1" t="s">
        <v>74</v>
      </c>
      <c r="OZ36" s="1" t="s">
        <v>74</v>
      </c>
      <c r="PA36" s="1" t="s">
        <v>74</v>
      </c>
      <c r="PB36" s="1" t="s">
        <v>74</v>
      </c>
      <c r="PC36" s="1" t="s">
        <v>74</v>
      </c>
      <c r="PD36" s="1" t="s">
        <v>74</v>
      </c>
      <c r="PE36" s="1" t="s">
        <v>74</v>
      </c>
      <c r="PF36" s="1" t="s">
        <v>74</v>
      </c>
      <c r="PG36" s="1" t="s">
        <v>74</v>
      </c>
      <c r="PH36" s="1" t="s">
        <v>74</v>
      </c>
      <c r="PI36" s="1" t="s">
        <v>74</v>
      </c>
      <c r="PJ36" s="1" t="s">
        <v>74</v>
      </c>
      <c r="PK36" s="1" t="s">
        <v>74</v>
      </c>
      <c r="PL36" s="1" t="s">
        <v>74</v>
      </c>
      <c r="PM36" s="1" t="s">
        <v>74</v>
      </c>
      <c r="PN36" s="1" t="s">
        <v>74</v>
      </c>
      <c r="PO36" s="1" t="s">
        <v>74</v>
      </c>
      <c r="PP36" s="1" t="s">
        <v>74</v>
      </c>
      <c r="PQ36" s="1" t="s">
        <v>74</v>
      </c>
      <c r="PR36" s="1" t="s">
        <v>74</v>
      </c>
      <c r="PS36" s="1" t="s">
        <v>74</v>
      </c>
      <c r="PT36" s="1" t="s">
        <v>74</v>
      </c>
      <c r="PU36" s="1" t="s">
        <v>74</v>
      </c>
      <c r="PV36" s="1" t="s">
        <v>74</v>
      </c>
      <c r="PW36" s="1" t="s">
        <v>74</v>
      </c>
      <c r="PX36" s="1" t="s">
        <v>74</v>
      </c>
      <c r="PY36" s="1" t="s">
        <v>74</v>
      </c>
      <c r="PZ36" s="1" t="s">
        <v>74</v>
      </c>
      <c r="QA36" s="1" t="s">
        <v>74</v>
      </c>
      <c r="QB36" s="1" t="s">
        <v>74</v>
      </c>
      <c r="QC36" s="1" t="s">
        <v>74</v>
      </c>
      <c r="QD36" s="1" t="s">
        <v>74</v>
      </c>
      <c r="QE36" s="1" t="s">
        <v>74</v>
      </c>
      <c r="QF36" s="1" t="s">
        <v>74</v>
      </c>
      <c r="QG36" s="1" t="s">
        <v>74</v>
      </c>
      <c r="QH36" s="1" t="s">
        <v>74</v>
      </c>
      <c r="QI36" s="1" t="s">
        <v>74</v>
      </c>
      <c r="QJ36" s="1" t="s">
        <v>74</v>
      </c>
      <c r="QK36" s="1" t="s">
        <v>74</v>
      </c>
      <c r="QL36" s="1" t="s">
        <v>74</v>
      </c>
      <c r="QM36" s="1" t="s">
        <v>74</v>
      </c>
      <c r="QN36" s="1" t="s">
        <v>74</v>
      </c>
      <c r="QO36" s="1" t="s">
        <v>74</v>
      </c>
      <c r="QP36" s="1" t="s">
        <v>74</v>
      </c>
      <c r="QQ36" s="1" t="s">
        <v>74</v>
      </c>
      <c r="QR36" s="1" t="s">
        <v>74</v>
      </c>
      <c r="QS36" s="1" t="s">
        <v>74</v>
      </c>
      <c r="QT36" s="1" t="s">
        <v>74</v>
      </c>
      <c r="QU36" s="1" t="s">
        <v>74</v>
      </c>
      <c r="QV36" s="1" t="s">
        <v>74</v>
      </c>
      <c r="QW36" s="1" t="s">
        <v>74</v>
      </c>
      <c r="QX36" s="1" t="s">
        <v>74</v>
      </c>
      <c r="QY36" s="1" t="s">
        <v>74</v>
      </c>
      <c r="QZ36" s="1" t="s">
        <v>74</v>
      </c>
      <c r="RA36" s="1" t="s">
        <v>74</v>
      </c>
      <c r="RB36" s="1" t="s">
        <v>74</v>
      </c>
      <c r="RC36" s="1" t="s">
        <v>74</v>
      </c>
      <c r="RD36" s="1" t="s">
        <v>74</v>
      </c>
      <c r="RE36" s="1" t="s">
        <v>74</v>
      </c>
      <c r="RF36" s="1" t="s">
        <v>74</v>
      </c>
      <c r="RG36" s="1" t="s">
        <v>74</v>
      </c>
      <c r="RH36" s="1" t="s">
        <v>74</v>
      </c>
      <c r="RI36" s="1" t="s">
        <v>74</v>
      </c>
      <c r="RJ36" s="1" t="s">
        <v>74</v>
      </c>
      <c r="RK36" s="1" t="s">
        <v>74</v>
      </c>
      <c r="RL36" s="1" t="s">
        <v>74</v>
      </c>
      <c r="RM36" s="1" t="s">
        <v>74</v>
      </c>
      <c r="RN36" s="1" t="s">
        <v>74</v>
      </c>
      <c r="RO36" s="1" t="s">
        <v>74</v>
      </c>
      <c r="RP36" s="1" t="s">
        <v>74</v>
      </c>
      <c r="RQ36" s="1" t="s">
        <v>74</v>
      </c>
      <c r="RR36" s="1" t="s">
        <v>74</v>
      </c>
      <c r="RS36" s="1" t="s">
        <v>74</v>
      </c>
      <c r="RT36" s="1" t="s">
        <v>74</v>
      </c>
      <c r="RU36" s="1" t="s">
        <v>74</v>
      </c>
      <c r="RV36" s="1" t="s">
        <v>74</v>
      </c>
      <c r="RW36" s="1" t="s">
        <v>74</v>
      </c>
      <c r="RX36" s="1" t="s">
        <v>74</v>
      </c>
      <c r="RY36" s="1" t="s">
        <v>74</v>
      </c>
      <c r="RZ36" s="1" t="s">
        <v>74</v>
      </c>
      <c r="SA36" s="1" t="s">
        <v>74</v>
      </c>
      <c r="SB36" s="1" t="s">
        <v>74</v>
      </c>
      <c r="SC36" s="1" t="s">
        <v>74</v>
      </c>
      <c r="SD36" s="1" t="s">
        <v>74</v>
      </c>
      <c r="SE36" s="1" t="s">
        <v>74</v>
      </c>
      <c r="SF36" s="1" t="s">
        <v>74</v>
      </c>
      <c r="SG36" s="1" t="s">
        <v>74</v>
      </c>
      <c r="SH36" s="1" t="s">
        <v>74</v>
      </c>
      <c r="SI36" s="1" t="s">
        <v>74</v>
      </c>
      <c r="SJ36" s="1" t="s">
        <v>74</v>
      </c>
      <c r="SK36" s="1" t="s">
        <v>74</v>
      </c>
      <c r="SL36" s="1" t="s">
        <v>74</v>
      </c>
    </row>
    <row r="37" spans="1:506" ht="21.75" customHeight="1">
      <c r="A37" s="101"/>
      <c r="B37" s="543"/>
      <c r="C37" s="545"/>
      <c r="D37" s="545"/>
      <c r="E37" s="545"/>
      <c r="F37" s="545"/>
      <c r="G37" s="545"/>
      <c r="H37" s="545"/>
      <c r="I37" s="545"/>
      <c r="J37" s="546"/>
      <c r="K37" s="57"/>
      <c r="L37" s="48"/>
      <c r="M37" s="60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9"/>
    </row>
    <row r="38" spans="1:506">
      <c r="A38" s="101"/>
      <c r="B38" s="543"/>
      <c r="C38" s="545"/>
      <c r="D38" s="545"/>
      <c r="E38" s="545"/>
      <c r="F38" s="545"/>
      <c r="G38" s="545"/>
      <c r="H38" s="545"/>
      <c r="I38" s="545"/>
      <c r="J38" s="546"/>
      <c r="K38" s="57"/>
      <c r="L38" s="48"/>
      <c r="M38" s="60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9"/>
    </row>
    <row r="39" spans="1:506" ht="21.75" customHeight="1">
      <c r="A39" s="101"/>
      <c r="B39" s="543"/>
      <c r="C39" s="545"/>
      <c r="D39" s="545"/>
      <c r="E39" s="545"/>
      <c r="F39" s="545"/>
      <c r="G39" s="545"/>
      <c r="H39" s="545"/>
      <c r="I39" s="545"/>
      <c r="J39" s="546"/>
      <c r="K39" s="57"/>
      <c r="L39" s="48"/>
      <c r="M39" s="60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9"/>
    </row>
    <row r="40" spans="1:506" ht="21.75" customHeight="1">
      <c r="A40" s="101"/>
      <c r="B40" s="543"/>
      <c r="C40" s="545"/>
      <c r="D40" s="545"/>
      <c r="E40" s="545"/>
      <c r="F40" s="545"/>
      <c r="G40" s="545"/>
      <c r="H40" s="545"/>
      <c r="I40" s="545"/>
      <c r="J40" s="546"/>
      <c r="K40" s="57"/>
      <c r="L40" s="48"/>
      <c r="M40" s="60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9"/>
    </row>
    <row r="41" spans="1:506" ht="21.75" customHeight="1">
      <c r="A41" s="101"/>
      <c r="B41" s="543"/>
      <c r="C41" s="545"/>
      <c r="D41" s="545"/>
      <c r="E41" s="545"/>
      <c r="F41" s="545"/>
      <c r="G41" s="545"/>
      <c r="H41" s="545"/>
      <c r="I41" s="545"/>
      <c r="J41" s="546"/>
      <c r="K41" s="57"/>
      <c r="L41" s="48"/>
      <c r="M41" s="60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9"/>
    </row>
    <row r="42" spans="1:506" ht="21.75" customHeight="1">
      <c r="A42" s="101"/>
      <c r="B42" s="543"/>
      <c r="C42" s="545"/>
      <c r="D42" s="545"/>
      <c r="E42" s="545"/>
      <c r="F42" s="545"/>
      <c r="G42" s="545"/>
      <c r="H42" s="545"/>
      <c r="I42" s="545"/>
      <c r="J42" s="546"/>
      <c r="K42" s="57"/>
      <c r="L42" s="48"/>
      <c r="M42" s="60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9"/>
    </row>
    <row r="43" spans="1:506" ht="22.5" thickBot="1">
      <c r="A43" s="136"/>
      <c r="B43" s="575"/>
      <c r="C43" s="576"/>
      <c r="D43" s="576"/>
      <c r="E43" s="576"/>
      <c r="F43" s="576"/>
      <c r="G43" s="576"/>
      <c r="H43" s="576"/>
      <c r="I43" s="576"/>
      <c r="J43" s="577"/>
      <c r="K43" s="58"/>
      <c r="L43" s="55"/>
      <c r="M43" s="130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6"/>
    </row>
    <row r="44" spans="1:506" s="129" customFormat="1" ht="24.75" thickBot="1">
      <c r="A44" s="547" t="s">
        <v>24</v>
      </c>
      <c r="B44" s="548"/>
      <c r="C44" s="548"/>
      <c r="D44" s="548"/>
      <c r="E44" s="548"/>
      <c r="F44" s="548"/>
      <c r="G44" s="548"/>
      <c r="H44" s="548"/>
      <c r="I44" s="548"/>
      <c r="J44" s="548"/>
      <c r="K44" s="548"/>
      <c r="L44" s="548"/>
      <c r="M44" s="548"/>
      <c r="N44" s="548"/>
      <c r="O44" s="548"/>
      <c r="P44" s="548"/>
      <c r="Q44" s="548"/>
      <c r="R44" s="548"/>
      <c r="S44" s="548"/>
      <c r="T44" s="548"/>
      <c r="U44" s="548"/>
      <c r="V44" s="548"/>
      <c r="W44" s="548"/>
      <c r="X44" s="548"/>
      <c r="Y44" s="548"/>
      <c r="Z44" s="548"/>
      <c r="AA44" s="548"/>
      <c r="AB44" s="548"/>
      <c r="AC44" s="548"/>
      <c r="AD44" s="548"/>
      <c r="AE44" s="548"/>
      <c r="AF44" s="548"/>
      <c r="AG44" s="548"/>
      <c r="AH44" s="548"/>
      <c r="AI44" s="548"/>
      <c r="AJ44" s="548"/>
      <c r="AK44" s="548"/>
      <c r="AL44" s="548"/>
      <c r="AM44" s="548"/>
      <c r="AN44" s="548"/>
      <c r="AO44" s="548"/>
      <c r="AP44" s="548"/>
      <c r="AQ44" s="548"/>
      <c r="AR44" s="548"/>
      <c r="AS44" s="548"/>
      <c r="AT44" s="548"/>
      <c r="AU44" s="548"/>
      <c r="AV44" s="548"/>
      <c r="AW44" s="548"/>
      <c r="AX44" s="548"/>
      <c r="AY44" s="548"/>
      <c r="AZ44" s="548"/>
      <c r="BA44" s="548"/>
      <c r="BB44" s="548"/>
      <c r="BC44" s="548"/>
      <c r="BD44" s="548"/>
      <c r="BE44" s="548"/>
      <c r="BF44" s="548"/>
      <c r="BG44" s="548"/>
      <c r="BH44" s="548"/>
      <c r="BI44" s="548"/>
      <c r="BJ44" s="548"/>
      <c r="BK44" s="548"/>
      <c r="BL44" s="548"/>
      <c r="BM44" s="548"/>
      <c r="BN44" s="548"/>
      <c r="BO44" s="548"/>
      <c r="BP44" s="548"/>
      <c r="BQ44" s="548"/>
      <c r="BR44" s="548"/>
      <c r="BS44" s="548"/>
      <c r="BT44" s="548"/>
      <c r="BU44" s="548"/>
      <c r="BV44" s="548"/>
      <c r="BW44" s="548"/>
      <c r="BX44" s="548"/>
      <c r="BY44" s="548"/>
      <c r="BZ44" s="548"/>
      <c r="CA44" s="548"/>
      <c r="CB44" s="548"/>
      <c r="CC44" s="548"/>
      <c r="CD44" s="548"/>
      <c r="CE44" s="548"/>
      <c r="CF44" s="548"/>
      <c r="CG44" s="548"/>
      <c r="CH44" s="548"/>
      <c r="CI44" s="548"/>
      <c r="CJ44" s="548"/>
      <c r="CK44" s="548"/>
      <c r="CL44" s="548"/>
      <c r="CM44" s="548"/>
      <c r="CN44" s="548"/>
      <c r="CO44" s="548"/>
      <c r="CP44" s="548"/>
      <c r="CQ44" s="548"/>
      <c r="CR44" s="548"/>
      <c r="CS44" s="548"/>
      <c r="CT44" s="548"/>
      <c r="CU44" s="548"/>
      <c r="CV44" s="548"/>
      <c r="CW44" s="548"/>
      <c r="CX44" s="548"/>
      <c r="CY44" s="548"/>
      <c r="CZ44" s="548"/>
      <c r="DA44" s="548"/>
      <c r="DB44" s="548"/>
      <c r="DC44" s="548"/>
      <c r="DD44" s="548"/>
      <c r="DE44" s="548"/>
      <c r="DF44" s="548"/>
      <c r="DG44" s="548"/>
      <c r="DH44" s="548"/>
      <c r="DI44" s="548"/>
      <c r="DJ44" s="548"/>
      <c r="DK44" s="548"/>
      <c r="DL44" s="548"/>
      <c r="DM44" s="548"/>
      <c r="DN44" s="548"/>
      <c r="DO44" s="548"/>
      <c r="DP44" s="548"/>
      <c r="DQ44" s="548"/>
      <c r="DR44" s="548"/>
      <c r="DS44" s="548"/>
      <c r="DT44" s="548"/>
      <c r="DU44" s="548"/>
      <c r="DV44" s="548"/>
      <c r="DW44" s="548"/>
      <c r="DX44" s="548"/>
      <c r="DY44" s="548"/>
      <c r="DZ44" s="548"/>
      <c r="EA44" s="548"/>
      <c r="EB44" s="548"/>
      <c r="EC44" s="548"/>
      <c r="ED44" s="548"/>
      <c r="EE44" s="548"/>
      <c r="EF44" s="548"/>
      <c r="EG44" s="548"/>
      <c r="EH44" s="548"/>
      <c r="EI44" s="548"/>
      <c r="EJ44" s="548"/>
      <c r="EK44" s="548"/>
      <c r="EL44" s="548"/>
      <c r="EM44" s="548"/>
      <c r="EN44" s="548"/>
      <c r="EO44" s="548"/>
      <c r="EP44" s="548"/>
      <c r="EQ44" s="548"/>
      <c r="ER44" s="548"/>
      <c r="ES44" s="548"/>
      <c r="ET44" s="548"/>
      <c r="EU44" s="548"/>
      <c r="EV44" s="548"/>
      <c r="EW44" s="548"/>
      <c r="EX44" s="548"/>
      <c r="EY44" s="548"/>
      <c r="EZ44" s="548"/>
      <c r="FA44" s="548"/>
      <c r="FB44" s="548"/>
      <c r="FC44" s="548"/>
      <c r="FD44" s="548"/>
      <c r="FE44" s="548"/>
      <c r="FF44" s="548"/>
      <c r="FG44" s="548"/>
      <c r="FH44" s="548"/>
      <c r="FI44" s="548"/>
      <c r="FJ44" s="548"/>
      <c r="FK44" s="548"/>
      <c r="FL44" s="548"/>
      <c r="FM44" s="548"/>
      <c r="FN44" s="548"/>
      <c r="FO44" s="548"/>
      <c r="FP44" s="548"/>
      <c r="FQ44" s="548"/>
      <c r="FR44" s="548"/>
      <c r="FS44" s="548"/>
      <c r="FT44" s="548"/>
      <c r="FU44" s="548"/>
      <c r="FV44" s="548"/>
      <c r="FW44" s="548"/>
      <c r="FX44" s="548"/>
      <c r="FY44" s="548"/>
      <c r="FZ44" s="548"/>
      <c r="GA44" s="548"/>
      <c r="GB44" s="548"/>
      <c r="GC44" s="548"/>
      <c r="GD44" s="548"/>
      <c r="GE44" s="548"/>
      <c r="GF44" s="548"/>
      <c r="GG44" s="548"/>
      <c r="GH44" s="548"/>
      <c r="GI44" s="548"/>
      <c r="GJ44" s="548"/>
      <c r="GK44" s="548"/>
      <c r="GL44" s="548"/>
      <c r="GM44" s="548"/>
      <c r="GN44" s="548"/>
      <c r="GO44" s="548"/>
      <c r="GP44" s="548"/>
      <c r="GQ44" s="548"/>
      <c r="GR44" s="548"/>
      <c r="GS44" s="548"/>
      <c r="GT44" s="548"/>
      <c r="GU44" s="548"/>
      <c r="GV44" s="548"/>
      <c r="GW44" s="548"/>
      <c r="GX44" s="548"/>
      <c r="GY44" s="548"/>
      <c r="GZ44" s="548"/>
      <c r="HA44" s="548"/>
      <c r="HB44" s="548"/>
    </row>
    <row r="45" spans="1:506">
      <c r="A45" s="54">
        <f>IF(ISTEXT(B45),IF(ISNUMBER(A44),A44,0)+1,"")</f>
        <v>1</v>
      </c>
      <c r="B45" s="549" t="s">
        <v>423</v>
      </c>
      <c r="C45" s="549"/>
      <c r="D45" s="549"/>
      <c r="E45" s="549"/>
      <c r="F45" s="549"/>
      <c r="G45" s="549"/>
      <c r="H45" s="549"/>
      <c r="I45" s="549"/>
      <c r="J45" s="549"/>
      <c r="K45" s="549"/>
      <c r="L45" s="549"/>
      <c r="M45" s="549"/>
      <c r="N45" s="549"/>
      <c r="O45" s="549"/>
      <c r="P45" s="549"/>
      <c r="Q45" s="549"/>
      <c r="R45" s="16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</row>
    <row r="46" spans="1:506">
      <c r="A46" s="54" t="str">
        <f>IF(ISTEXT(B46),IF(ISNUMBER(A45),A45,0)+1,"")</f>
        <v/>
      </c>
      <c r="B46" s="549"/>
      <c r="C46" s="549"/>
      <c r="D46" s="549"/>
      <c r="E46" s="549"/>
      <c r="F46" s="549"/>
      <c r="G46" s="549"/>
      <c r="H46" s="549"/>
      <c r="I46" s="549"/>
      <c r="J46" s="549"/>
      <c r="K46" s="549"/>
      <c r="L46" s="549"/>
      <c r="M46" s="549"/>
      <c r="N46" s="549"/>
      <c r="O46" s="549"/>
      <c r="P46" s="549"/>
      <c r="Q46" s="549"/>
      <c r="R46" s="16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</row>
    <row r="47" spans="1:506">
      <c r="A47" s="54" t="str">
        <f t="shared" ref="A47:A106" si="0">IF(ISTEXT(B47),IF(ISNUMBER(A46),A46,0)+1,"")</f>
        <v/>
      </c>
      <c r="B47" s="549"/>
      <c r="C47" s="549"/>
      <c r="D47" s="549"/>
      <c r="E47" s="549"/>
      <c r="F47" s="549"/>
      <c r="G47" s="549"/>
      <c r="H47" s="549"/>
      <c r="I47" s="549"/>
      <c r="J47" s="549"/>
      <c r="K47" s="549"/>
      <c r="L47" s="549"/>
      <c r="M47" s="549"/>
      <c r="N47" s="549"/>
      <c r="O47" s="549"/>
      <c r="P47" s="549"/>
      <c r="Q47" s="549"/>
      <c r="R47" s="16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</row>
    <row r="48" spans="1:506">
      <c r="A48" s="54" t="str">
        <f t="shared" si="0"/>
        <v/>
      </c>
      <c r="B48" s="549"/>
      <c r="C48" s="549"/>
      <c r="D48" s="549"/>
      <c r="E48" s="549"/>
      <c r="F48" s="549"/>
      <c r="G48" s="549"/>
      <c r="H48" s="549"/>
      <c r="I48" s="549"/>
      <c r="J48" s="549"/>
      <c r="K48" s="549"/>
      <c r="L48" s="549"/>
      <c r="M48" s="549"/>
      <c r="N48" s="549"/>
      <c r="O48" s="549"/>
      <c r="P48" s="549"/>
      <c r="Q48" s="549"/>
      <c r="R48" s="16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</row>
    <row r="49" spans="1:35">
      <c r="A49" s="54" t="str">
        <f t="shared" si="0"/>
        <v/>
      </c>
      <c r="B49" s="549"/>
      <c r="C49" s="549"/>
      <c r="D49" s="549"/>
      <c r="E49" s="549"/>
      <c r="F49" s="549"/>
      <c r="G49" s="549"/>
      <c r="H49" s="549"/>
      <c r="I49" s="549"/>
      <c r="J49" s="549"/>
      <c r="K49" s="549"/>
      <c r="L49" s="549"/>
      <c r="M49" s="549"/>
      <c r="N49" s="549"/>
      <c r="O49" s="549"/>
      <c r="P49" s="549"/>
      <c r="Q49" s="549"/>
      <c r="R49" s="16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</row>
    <row r="50" spans="1:35">
      <c r="A50" s="54" t="str">
        <f t="shared" si="0"/>
        <v/>
      </c>
      <c r="B50" s="549"/>
      <c r="C50" s="549"/>
      <c r="D50" s="549"/>
      <c r="E50" s="549"/>
      <c r="F50" s="549"/>
      <c r="G50" s="549"/>
      <c r="H50" s="549"/>
      <c r="I50" s="549"/>
      <c r="J50" s="549"/>
      <c r="K50" s="549"/>
      <c r="L50" s="549"/>
      <c r="M50" s="549"/>
      <c r="N50" s="549"/>
      <c r="O50" s="549"/>
      <c r="P50" s="549"/>
      <c r="Q50" s="549"/>
      <c r="R50" s="16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</row>
    <row r="51" spans="1:35">
      <c r="A51" s="54" t="str">
        <f t="shared" si="0"/>
        <v/>
      </c>
      <c r="B51" s="549"/>
      <c r="C51" s="549"/>
      <c r="D51" s="549"/>
      <c r="E51" s="549"/>
      <c r="F51" s="549"/>
      <c r="G51" s="549"/>
      <c r="H51" s="549"/>
      <c r="I51" s="549"/>
      <c r="J51" s="549"/>
      <c r="K51" s="549"/>
      <c r="L51" s="549"/>
      <c r="M51" s="549"/>
      <c r="N51" s="549"/>
      <c r="O51" s="549"/>
      <c r="P51" s="549"/>
      <c r="Q51" s="549"/>
      <c r="R51" s="16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</row>
    <row r="52" spans="1:35">
      <c r="A52" s="54" t="str">
        <f t="shared" si="0"/>
        <v/>
      </c>
      <c r="B52" s="549"/>
      <c r="C52" s="549"/>
      <c r="D52" s="549"/>
      <c r="E52" s="549"/>
      <c r="F52" s="549"/>
      <c r="G52" s="549"/>
      <c r="H52" s="549"/>
      <c r="I52" s="549"/>
      <c r="J52" s="549"/>
      <c r="K52" s="549"/>
      <c r="L52" s="549"/>
      <c r="M52" s="549"/>
      <c r="N52" s="549"/>
      <c r="O52" s="549"/>
      <c r="P52" s="549"/>
      <c r="Q52" s="549"/>
      <c r="R52" s="16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</row>
    <row r="53" spans="1:35">
      <c r="A53" s="54" t="str">
        <f t="shared" si="0"/>
        <v/>
      </c>
      <c r="B53" s="549"/>
      <c r="C53" s="549"/>
      <c r="D53" s="549"/>
      <c r="E53" s="549"/>
      <c r="F53" s="549"/>
      <c r="G53" s="549"/>
      <c r="H53" s="549"/>
      <c r="I53" s="549"/>
      <c r="J53" s="549"/>
      <c r="K53" s="549"/>
      <c r="L53" s="549"/>
      <c r="M53" s="549"/>
      <c r="N53" s="549"/>
      <c r="O53" s="549"/>
      <c r="P53" s="549"/>
      <c r="Q53" s="549"/>
      <c r="R53" s="16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</row>
    <row r="54" spans="1:35">
      <c r="A54" s="54" t="str">
        <f t="shared" si="0"/>
        <v/>
      </c>
      <c r="B54" s="549"/>
      <c r="C54" s="549"/>
      <c r="D54" s="549"/>
      <c r="E54" s="549"/>
      <c r="F54" s="549"/>
      <c r="G54" s="549"/>
      <c r="H54" s="549"/>
      <c r="I54" s="549"/>
      <c r="J54" s="549"/>
      <c r="K54" s="549"/>
      <c r="L54" s="549"/>
      <c r="M54" s="549"/>
      <c r="N54" s="549"/>
      <c r="O54" s="549"/>
      <c r="P54" s="549"/>
      <c r="Q54" s="549"/>
      <c r="R54" s="16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</row>
    <row r="55" spans="1:35">
      <c r="A55" s="54" t="str">
        <f t="shared" si="0"/>
        <v/>
      </c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16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</row>
    <row r="56" spans="1:35">
      <c r="A56" s="54" t="str">
        <f t="shared" si="0"/>
        <v/>
      </c>
      <c r="B56" s="541"/>
      <c r="C56" s="541"/>
      <c r="D56" s="541"/>
      <c r="E56" s="541"/>
      <c r="F56" s="541"/>
      <c r="G56" s="541"/>
      <c r="H56" s="541"/>
      <c r="I56" s="541"/>
      <c r="J56" s="541"/>
      <c r="K56" s="541"/>
      <c r="L56" s="541"/>
      <c r="M56" s="541"/>
      <c r="N56" s="541"/>
      <c r="O56" s="541"/>
      <c r="P56" s="541"/>
      <c r="Q56" s="541"/>
      <c r="R56" s="139"/>
      <c r="S56" s="137"/>
      <c r="T56" s="31"/>
      <c r="U56" s="24"/>
      <c r="V56" s="24"/>
      <c r="W56" s="24"/>
      <c r="Y56" s="4"/>
      <c r="Z56" s="4"/>
      <c r="AA56" s="4"/>
    </row>
    <row r="57" spans="1:35">
      <c r="A57" s="54" t="str">
        <f t="shared" si="0"/>
        <v/>
      </c>
      <c r="B57" s="541"/>
      <c r="C57" s="541"/>
      <c r="D57" s="541"/>
      <c r="E57" s="541"/>
      <c r="F57" s="541"/>
      <c r="G57" s="541"/>
      <c r="H57" s="541"/>
      <c r="I57" s="541"/>
      <c r="J57" s="541"/>
      <c r="K57" s="541"/>
      <c r="L57" s="541"/>
      <c r="M57" s="541"/>
      <c r="N57" s="541"/>
      <c r="O57" s="541"/>
      <c r="P57" s="541"/>
      <c r="Q57" s="541"/>
      <c r="R57" s="139"/>
      <c r="S57" s="137"/>
      <c r="T57" s="31"/>
      <c r="U57" s="24"/>
      <c r="V57" s="24"/>
      <c r="W57" s="24"/>
      <c r="Y57" s="4"/>
      <c r="Z57" s="4"/>
      <c r="AA57" s="4"/>
    </row>
    <row r="58" spans="1:35">
      <c r="A58" s="54" t="str">
        <f t="shared" si="0"/>
        <v/>
      </c>
      <c r="B58" s="541"/>
      <c r="C58" s="541"/>
      <c r="D58" s="541"/>
      <c r="E58" s="541"/>
      <c r="F58" s="541"/>
      <c r="G58" s="541"/>
      <c r="H58" s="541"/>
      <c r="I58" s="541"/>
      <c r="J58" s="541"/>
      <c r="K58" s="541"/>
      <c r="L58" s="541"/>
      <c r="M58" s="541"/>
      <c r="N58" s="541"/>
      <c r="O58" s="541"/>
      <c r="P58" s="541"/>
      <c r="Q58" s="541"/>
      <c r="R58" s="139"/>
      <c r="S58" s="137"/>
      <c r="T58" s="31"/>
      <c r="U58" s="24"/>
      <c r="V58" s="24"/>
      <c r="W58" s="24"/>
      <c r="Y58" s="4"/>
      <c r="Z58" s="4"/>
      <c r="AA58" s="4"/>
    </row>
    <row r="59" spans="1:35">
      <c r="A59" s="54" t="str">
        <f t="shared" si="0"/>
        <v/>
      </c>
      <c r="B59" s="541"/>
      <c r="C59" s="541"/>
      <c r="D59" s="541"/>
      <c r="E59" s="541"/>
      <c r="F59" s="541"/>
      <c r="G59" s="541"/>
      <c r="H59" s="541"/>
      <c r="I59" s="541"/>
      <c r="J59" s="541"/>
      <c r="K59" s="541"/>
      <c r="L59" s="541"/>
      <c r="M59" s="541"/>
      <c r="N59" s="541"/>
      <c r="O59" s="541"/>
      <c r="P59" s="541"/>
      <c r="Q59" s="541"/>
      <c r="R59" s="139"/>
      <c r="S59" s="137"/>
      <c r="T59" s="31"/>
      <c r="U59" s="24"/>
      <c r="V59" s="24"/>
      <c r="W59" s="24"/>
      <c r="Y59" s="4"/>
      <c r="Z59" s="4"/>
      <c r="AA59" s="4"/>
    </row>
    <row r="60" spans="1:35">
      <c r="A60" s="54" t="str">
        <f t="shared" si="0"/>
        <v/>
      </c>
      <c r="B60" s="541"/>
      <c r="C60" s="541"/>
      <c r="D60" s="541"/>
      <c r="E60" s="541"/>
      <c r="F60" s="541"/>
      <c r="G60" s="541"/>
      <c r="H60" s="541"/>
      <c r="I60" s="541"/>
      <c r="J60" s="541"/>
      <c r="K60" s="541"/>
      <c r="L60" s="541"/>
      <c r="M60" s="541"/>
      <c r="N60" s="541"/>
      <c r="O60" s="541"/>
      <c r="P60" s="541"/>
      <c r="Q60" s="541"/>
      <c r="R60" s="139"/>
      <c r="S60" s="137"/>
      <c r="T60" s="31"/>
      <c r="U60" s="24"/>
      <c r="V60" s="24"/>
      <c r="W60" s="24"/>
      <c r="Y60" s="4"/>
      <c r="Z60" s="4"/>
      <c r="AA60" s="4"/>
    </row>
    <row r="61" spans="1:35">
      <c r="A61" s="54" t="str">
        <f t="shared" si="0"/>
        <v/>
      </c>
      <c r="B61" s="541"/>
      <c r="C61" s="541"/>
      <c r="D61" s="541"/>
      <c r="E61" s="541"/>
      <c r="F61" s="541"/>
      <c r="G61" s="541"/>
      <c r="H61" s="541"/>
      <c r="I61" s="541"/>
      <c r="J61" s="541"/>
      <c r="K61" s="541"/>
      <c r="L61" s="541"/>
      <c r="M61" s="541"/>
      <c r="N61" s="541"/>
      <c r="O61" s="541"/>
      <c r="P61" s="541"/>
      <c r="Q61" s="541"/>
      <c r="R61" s="139"/>
      <c r="S61" s="137"/>
      <c r="T61" s="31"/>
      <c r="U61" s="24"/>
      <c r="V61" s="24"/>
      <c r="W61" s="24"/>
      <c r="Y61" s="4"/>
      <c r="Z61" s="4"/>
      <c r="AA61" s="4"/>
    </row>
    <row r="62" spans="1:35">
      <c r="A62" s="54" t="str">
        <f t="shared" si="0"/>
        <v/>
      </c>
      <c r="B62" s="541"/>
      <c r="C62" s="541"/>
      <c r="D62" s="541"/>
      <c r="E62" s="541"/>
      <c r="F62" s="541"/>
      <c r="G62" s="541"/>
      <c r="H62" s="541"/>
      <c r="I62" s="541"/>
      <c r="J62" s="541"/>
      <c r="K62" s="541"/>
      <c r="L62" s="541"/>
      <c r="M62" s="541"/>
      <c r="N62" s="541"/>
      <c r="O62" s="541"/>
      <c r="P62" s="541"/>
      <c r="Q62" s="541"/>
      <c r="R62" s="139"/>
      <c r="S62" s="137"/>
      <c r="T62" s="31"/>
      <c r="U62" s="24"/>
      <c r="V62" s="24"/>
      <c r="W62" s="24"/>
      <c r="Y62" s="4"/>
      <c r="Z62" s="4"/>
      <c r="AA62" s="4"/>
    </row>
    <row r="63" spans="1:35">
      <c r="A63" s="54" t="str">
        <f t="shared" si="0"/>
        <v/>
      </c>
      <c r="B63" s="541"/>
      <c r="C63" s="541"/>
      <c r="D63" s="541"/>
      <c r="E63" s="541"/>
      <c r="F63" s="541"/>
      <c r="G63" s="541"/>
      <c r="H63" s="541"/>
      <c r="I63" s="541"/>
      <c r="J63" s="541"/>
      <c r="K63" s="541"/>
      <c r="L63" s="541"/>
      <c r="M63" s="541"/>
      <c r="N63" s="541"/>
      <c r="O63" s="541"/>
      <c r="P63" s="541"/>
      <c r="Q63" s="541"/>
      <c r="R63" s="139"/>
      <c r="S63" s="137"/>
      <c r="T63" s="31"/>
      <c r="U63" s="24"/>
      <c r="V63" s="24"/>
      <c r="W63" s="24"/>
      <c r="Y63" s="4"/>
      <c r="Z63" s="4"/>
      <c r="AA63" s="4"/>
    </row>
    <row r="64" spans="1:35">
      <c r="A64" s="54" t="str">
        <f t="shared" si="0"/>
        <v/>
      </c>
      <c r="B64" s="541"/>
      <c r="C64" s="541"/>
      <c r="D64" s="541"/>
      <c r="E64" s="541"/>
      <c r="F64" s="541"/>
      <c r="G64" s="541"/>
      <c r="H64" s="541"/>
      <c r="I64" s="541"/>
      <c r="J64" s="541"/>
      <c r="K64" s="541"/>
      <c r="L64" s="541"/>
      <c r="M64" s="541"/>
      <c r="N64" s="541"/>
      <c r="O64" s="541"/>
      <c r="P64" s="541"/>
      <c r="Q64" s="541"/>
      <c r="R64" s="139"/>
      <c r="S64" s="137"/>
      <c r="T64" s="31"/>
      <c r="U64" s="24"/>
      <c r="V64" s="24"/>
      <c r="W64" s="24"/>
      <c r="Y64" s="4"/>
      <c r="Z64" s="4"/>
      <c r="AA64" s="4"/>
    </row>
    <row r="65" spans="1:27">
      <c r="A65" s="54" t="str">
        <f t="shared" si="0"/>
        <v/>
      </c>
      <c r="B65" s="541"/>
      <c r="C65" s="541"/>
      <c r="D65" s="541"/>
      <c r="E65" s="541"/>
      <c r="F65" s="541"/>
      <c r="G65" s="541"/>
      <c r="H65" s="541"/>
      <c r="I65" s="541"/>
      <c r="J65" s="541"/>
      <c r="K65" s="541"/>
      <c r="L65" s="541"/>
      <c r="M65" s="541"/>
      <c r="N65" s="541"/>
      <c r="O65" s="541"/>
      <c r="P65" s="541"/>
      <c r="Q65" s="541"/>
      <c r="R65" s="137"/>
      <c r="S65" s="137"/>
      <c r="T65" s="31"/>
      <c r="U65" s="24"/>
      <c r="V65" s="24"/>
      <c r="W65" s="24"/>
      <c r="Y65" s="4"/>
      <c r="Z65" s="4"/>
      <c r="AA65" s="4"/>
    </row>
    <row r="66" spans="1:27">
      <c r="A66" s="54" t="str">
        <f t="shared" si="0"/>
        <v/>
      </c>
      <c r="B66" s="541"/>
      <c r="C66" s="541"/>
      <c r="D66" s="541"/>
      <c r="E66" s="541"/>
      <c r="F66" s="541"/>
      <c r="G66" s="541"/>
      <c r="H66" s="541"/>
      <c r="I66" s="541"/>
      <c r="J66" s="541"/>
      <c r="K66" s="541"/>
      <c r="L66" s="541"/>
      <c r="M66" s="541"/>
      <c r="N66" s="541"/>
      <c r="O66" s="541"/>
      <c r="P66" s="541"/>
      <c r="Q66" s="541"/>
      <c r="R66" s="137"/>
      <c r="S66" s="137"/>
      <c r="T66" s="31"/>
      <c r="U66" s="24"/>
      <c r="V66" s="24"/>
      <c r="W66" s="24"/>
      <c r="Y66" s="4"/>
      <c r="Z66" s="4"/>
      <c r="AA66" s="4"/>
    </row>
    <row r="67" spans="1:27">
      <c r="A67" s="54" t="str">
        <f t="shared" si="0"/>
        <v/>
      </c>
      <c r="B67" s="541"/>
      <c r="C67" s="541"/>
      <c r="D67" s="541"/>
      <c r="E67" s="541"/>
      <c r="F67" s="541"/>
      <c r="G67" s="541"/>
      <c r="H67" s="541"/>
      <c r="I67" s="541"/>
      <c r="J67" s="541"/>
      <c r="K67" s="541"/>
      <c r="L67" s="541"/>
      <c r="M67" s="541"/>
      <c r="N67" s="541"/>
      <c r="O67" s="541"/>
      <c r="P67" s="541"/>
      <c r="Q67" s="541"/>
      <c r="R67" s="137"/>
      <c r="S67" s="137"/>
      <c r="T67" s="31"/>
      <c r="U67" s="24"/>
      <c r="V67" s="24"/>
      <c r="W67" s="24"/>
      <c r="Y67" s="4"/>
      <c r="Z67" s="4"/>
      <c r="AA67" s="4"/>
    </row>
    <row r="68" spans="1:27">
      <c r="A68" s="54" t="str">
        <f t="shared" si="0"/>
        <v/>
      </c>
      <c r="B68" s="541"/>
      <c r="C68" s="541"/>
      <c r="D68" s="541"/>
      <c r="E68" s="541"/>
      <c r="F68" s="541"/>
      <c r="G68" s="541"/>
      <c r="H68" s="541"/>
      <c r="I68" s="541"/>
      <c r="J68" s="541"/>
      <c r="K68" s="541"/>
      <c r="L68" s="541"/>
      <c r="M68" s="541"/>
      <c r="N68" s="541"/>
      <c r="O68" s="541"/>
      <c r="P68" s="541"/>
      <c r="Q68" s="541"/>
      <c r="R68" s="137"/>
      <c r="S68" s="137"/>
      <c r="T68" s="31"/>
      <c r="U68" s="24"/>
      <c r="V68" s="24"/>
      <c r="W68" s="24"/>
      <c r="Y68" s="4"/>
      <c r="Z68" s="4"/>
      <c r="AA68" s="4"/>
    </row>
    <row r="69" spans="1:27">
      <c r="A69" s="54" t="str">
        <f t="shared" si="0"/>
        <v/>
      </c>
      <c r="B69" s="541"/>
      <c r="C69" s="541"/>
      <c r="D69" s="541"/>
      <c r="E69" s="541"/>
      <c r="F69" s="541"/>
      <c r="G69" s="541"/>
      <c r="H69" s="541"/>
      <c r="I69" s="541"/>
      <c r="J69" s="541"/>
      <c r="K69" s="541"/>
      <c r="L69" s="541"/>
      <c r="M69" s="541"/>
      <c r="N69" s="541"/>
      <c r="O69" s="541"/>
      <c r="P69" s="541"/>
      <c r="Q69" s="541"/>
      <c r="R69" s="137"/>
      <c r="S69" s="137"/>
      <c r="T69" s="31"/>
      <c r="U69" s="24"/>
      <c r="V69" s="24"/>
      <c r="W69" s="24"/>
      <c r="Y69" s="4"/>
      <c r="Z69" s="4"/>
      <c r="AA69" s="4"/>
    </row>
    <row r="70" spans="1:27">
      <c r="A70" s="54" t="str">
        <f t="shared" si="0"/>
        <v/>
      </c>
      <c r="B70" s="541"/>
      <c r="C70" s="541"/>
      <c r="D70" s="541"/>
      <c r="E70" s="541"/>
      <c r="F70" s="541"/>
      <c r="G70" s="541"/>
      <c r="H70" s="541"/>
      <c r="I70" s="541"/>
      <c r="J70" s="541"/>
      <c r="K70" s="541"/>
      <c r="L70" s="541"/>
      <c r="M70" s="541"/>
      <c r="N70" s="541"/>
      <c r="O70" s="541"/>
      <c r="P70" s="541"/>
      <c r="Q70" s="541"/>
      <c r="R70" s="137"/>
      <c r="S70" s="137"/>
      <c r="T70" s="31"/>
      <c r="U70" s="24"/>
      <c r="V70" s="24"/>
      <c r="W70" s="24"/>
      <c r="Y70" s="4"/>
      <c r="Z70" s="4"/>
      <c r="AA70" s="4"/>
    </row>
    <row r="71" spans="1:27">
      <c r="A71" s="54" t="str">
        <f t="shared" si="0"/>
        <v/>
      </c>
      <c r="B71" s="541"/>
      <c r="C71" s="541"/>
      <c r="D71" s="541"/>
      <c r="E71" s="541"/>
      <c r="F71" s="541"/>
      <c r="G71" s="541"/>
      <c r="H71" s="541"/>
      <c r="I71" s="541"/>
      <c r="J71" s="541"/>
      <c r="K71" s="541"/>
      <c r="L71" s="541"/>
      <c r="M71" s="541"/>
      <c r="N71" s="541"/>
      <c r="O71" s="541"/>
      <c r="P71" s="541"/>
      <c r="Q71" s="541"/>
      <c r="R71" s="137"/>
      <c r="S71" s="137"/>
      <c r="T71" s="31"/>
      <c r="U71" s="24"/>
      <c r="V71" s="24"/>
      <c r="W71" s="24"/>
      <c r="Y71" s="4"/>
      <c r="Z71" s="4"/>
      <c r="AA71" s="4"/>
    </row>
    <row r="72" spans="1:27">
      <c r="A72" s="54" t="str">
        <f t="shared" si="0"/>
        <v/>
      </c>
      <c r="B72" s="541"/>
      <c r="C72" s="541"/>
      <c r="D72" s="541"/>
      <c r="E72" s="541"/>
      <c r="F72" s="541"/>
      <c r="G72" s="541"/>
      <c r="H72" s="541"/>
      <c r="I72" s="541"/>
      <c r="J72" s="541"/>
      <c r="K72" s="541"/>
      <c r="L72" s="541"/>
      <c r="M72" s="541"/>
      <c r="N72" s="541"/>
      <c r="O72" s="541"/>
      <c r="P72" s="541"/>
      <c r="Q72" s="541"/>
      <c r="R72" s="137"/>
      <c r="S72" s="137"/>
      <c r="T72" s="31"/>
      <c r="U72" s="24"/>
      <c r="V72" s="24"/>
      <c r="W72" s="24"/>
      <c r="Y72" s="4"/>
      <c r="Z72" s="4"/>
      <c r="AA72" s="4"/>
    </row>
    <row r="73" spans="1:27">
      <c r="A73" s="54" t="str">
        <f t="shared" si="0"/>
        <v/>
      </c>
      <c r="B73" s="541"/>
      <c r="C73" s="541"/>
      <c r="D73" s="541"/>
      <c r="E73" s="541"/>
      <c r="F73" s="541"/>
      <c r="G73" s="541"/>
      <c r="H73" s="541"/>
      <c r="I73" s="541"/>
      <c r="J73" s="541"/>
      <c r="K73" s="541"/>
      <c r="L73" s="541"/>
      <c r="M73" s="541"/>
      <c r="N73" s="541"/>
      <c r="O73" s="541"/>
      <c r="P73" s="541"/>
      <c r="Q73" s="541"/>
      <c r="R73" s="137"/>
      <c r="S73" s="137"/>
      <c r="T73" s="31"/>
      <c r="U73" s="24"/>
      <c r="V73" s="24"/>
      <c r="W73" s="24"/>
      <c r="Y73" s="4"/>
      <c r="Z73" s="4"/>
      <c r="AA73" s="4"/>
    </row>
    <row r="74" spans="1:27">
      <c r="A74" s="54" t="str">
        <f t="shared" si="0"/>
        <v/>
      </c>
      <c r="B74" s="541"/>
      <c r="C74" s="541"/>
      <c r="D74" s="541"/>
      <c r="E74" s="541"/>
      <c r="F74" s="541"/>
      <c r="G74" s="541"/>
      <c r="H74" s="541"/>
      <c r="I74" s="541"/>
      <c r="J74" s="541"/>
      <c r="K74" s="541"/>
      <c r="L74" s="541"/>
      <c r="M74" s="541"/>
      <c r="N74" s="541"/>
      <c r="O74" s="541"/>
      <c r="P74" s="541"/>
      <c r="Q74" s="541"/>
      <c r="R74" s="137"/>
      <c r="S74" s="137"/>
      <c r="T74" s="31"/>
      <c r="U74" s="24"/>
      <c r="V74" s="24"/>
      <c r="W74" s="24"/>
      <c r="Y74" s="4"/>
      <c r="Z74" s="4"/>
      <c r="AA74" s="4"/>
    </row>
    <row r="75" spans="1:27">
      <c r="A75" s="54" t="str">
        <f t="shared" si="0"/>
        <v/>
      </c>
      <c r="B75" s="541"/>
      <c r="C75" s="541"/>
      <c r="D75" s="541"/>
      <c r="E75" s="541"/>
      <c r="F75" s="541"/>
      <c r="G75" s="541"/>
      <c r="H75" s="541"/>
      <c r="I75" s="541"/>
      <c r="J75" s="541"/>
      <c r="K75" s="541"/>
      <c r="L75" s="541"/>
      <c r="M75" s="541"/>
      <c r="N75" s="541"/>
      <c r="O75" s="541"/>
      <c r="P75" s="541"/>
      <c r="Q75" s="541"/>
      <c r="R75" s="137"/>
      <c r="S75" s="137"/>
      <c r="T75" s="31"/>
      <c r="U75" s="24"/>
      <c r="V75" s="24"/>
      <c r="W75" s="24"/>
      <c r="Y75" s="4"/>
      <c r="Z75" s="4"/>
      <c r="AA75" s="4"/>
    </row>
    <row r="76" spans="1:27">
      <c r="A76" s="54" t="str">
        <f t="shared" si="0"/>
        <v/>
      </c>
      <c r="B76" s="541"/>
      <c r="C76" s="541"/>
      <c r="D76" s="541"/>
      <c r="E76" s="541"/>
      <c r="F76" s="541"/>
      <c r="G76" s="541"/>
      <c r="H76" s="541"/>
      <c r="I76" s="541"/>
      <c r="J76" s="541"/>
      <c r="K76" s="541"/>
      <c r="L76" s="541"/>
      <c r="M76" s="541"/>
      <c r="N76" s="541"/>
      <c r="O76" s="541"/>
      <c r="P76" s="541"/>
      <c r="Q76" s="541"/>
      <c r="R76" s="137"/>
      <c r="S76" s="137"/>
      <c r="T76" s="31"/>
      <c r="U76" s="24"/>
      <c r="V76" s="24"/>
      <c r="W76" s="24"/>
      <c r="Y76" s="4"/>
      <c r="Z76" s="4"/>
      <c r="AA76" s="4"/>
    </row>
    <row r="77" spans="1:27">
      <c r="A77" s="54" t="str">
        <f t="shared" si="0"/>
        <v/>
      </c>
      <c r="B77" s="541"/>
      <c r="C77" s="541"/>
      <c r="D77" s="541"/>
      <c r="E77" s="541"/>
      <c r="F77" s="541"/>
      <c r="G77" s="541"/>
      <c r="H77" s="541"/>
      <c r="I77" s="541"/>
      <c r="J77" s="541"/>
      <c r="K77" s="541"/>
      <c r="L77" s="541"/>
      <c r="M77" s="541"/>
      <c r="N77" s="541"/>
      <c r="O77" s="541"/>
      <c r="P77" s="541"/>
      <c r="Q77" s="541"/>
      <c r="R77" s="137"/>
      <c r="S77" s="137"/>
      <c r="T77" s="31"/>
      <c r="U77" s="24"/>
      <c r="V77" s="24"/>
      <c r="W77" s="24"/>
      <c r="Y77" s="4"/>
      <c r="Z77" s="4"/>
      <c r="AA77" s="4"/>
    </row>
    <row r="78" spans="1:27">
      <c r="A78" s="54" t="str">
        <f t="shared" si="0"/>
        <v/>
      </c>
      <c r="B78" s="541"/>
      <c r="C78" s="541"/>
      <c r="D78" s="541"/>
      <c r="E78" s="541"/>
      <c r="F78" s="541"/>
      <c r="G78" s="541"/>
      <c r="H78" s="541"/>
      <c r="I78" s="541"/>
      <c r="J78" s="541"/>
      <c r="K78" s="541"/>
      <c r="L78" s="541"/>
      <c r="M78" s="541"/>
      <c r="N78" s="541"/>
      <c r="O78" s="541"/>
      <c r="P78" s="541"/>
      <c r="Q78" s="541"/>
      <c r="R78" s="137"/>
      <c r="S78" s="137"/>
      <c r="T78" s="31"/>
      <c r="U78" s="24"/>
      <c r="V78" s="24"/>
      <c r="W78" s="24"/>
      <c r="Y78" s="4"/>
      <c r="Z78" s="4"/>
      <c r="AA78" s="4"/>
    </row>
    <row r="79" spans="1:27">
      <c r="A79" s="54" t="str">
        <f t="shared" si="0"/>
        <v/>
      </c>
      <c r="B79" s="541"/>
      <c r="C79" s="541"/>
      <c r="D79" s="541"/>
      <c r="E79" s="541"/>
      <c r="F79" s="541"/>
      <c r="G79" s="541"/>
      <c r="H79" s="541"/>
      <c r="I79" s="541"/>
      <c r="J79" s="541"/>
      <c r="K79" s="541"/>
      <c r="L79" s="541"/>
      <c r="M79" s="541"/>
      <c r="N79" s="541"/>
      <c r="O79" s="541"/>
      <c r="P79" s="541"/>
      <c r="Q79" s="541"/>
      <c r="R79" s="137"/>
      <c r="S79" s="137"/>
      <c r="T79" s="31"/>
      <c r="U79" s="24"/>
      <c r="V79" s="24"/>
      <c r="W79" s="24"/>
      <c r="Y79" s="4"/>
      <c r="Z79" s="4"/>
      <c r="AA79" s="4"/>
    </row>
    <row r="80" spans="1:27">
      <c r="A80" s="54" t="str">
        <f t="shared" si="0"/>
        <v/>
      </c>
      <c r="B80" s="541"/>
      <c r="C80" s="541"/>
      <c r="D80" s="541"/>
      <c r="E80" s="541"/>
      <c r="F80" s="541"/>
      <c r="G80" s="541"/>
      <c r="H80" s="541"/>
      <c r="I80" s="541"/>
      <c r="J80" s="541"/>
      <c r="K80" s="541"/>
      <c r="L80" s="541"/>
      <c r="M80" s="541"/>
      <c r="N80" s="541"/>
      <c r="O80" s="541"/>
      <c r="P80" s="541"/>
      <c r="Q80" s="541"/>
      <c r="R80" s="137"/>
      <c r="S80" s="137"/>
      <c r="T80" s="31"/>
      <c r="U80" s="24"/>
      <c r="V80" s="24"/>
      <c r="W80" s="24"/>
      <c r="Y80" s="4"/>
      <c r="Z80" s="4"/>
      <c r="AA80" s="4"/>
    </row>
    <row r="81" spans="1:27">
      <c r="A81" s="54" t="str">
        <f t="shared" si="0"/>
        <v/>
      </c>
      <c r="B81" s="541"/>
      <c r="C81" s="541"/>
      <c r="D81" s="541"/>
      <c r="E81" s="541"/>
      <c r="F81" s="541"/>
      <c r="G81" s="541"/>
      <c r="H81" s="541"/>
      <c r="I81" s="541"/>
      <c r="J81" s="541"/>
      <c r="K81" s="541"/>
      <c r="L81" s="541"/>
      <c r="M81" s="541"/>
      <c r="N81" s="541"/>
      <c r="O81" s="541"/>
      <c r="P81" s="541"/>
      <c r="Q81" s="541"/>
      <c r="R81" s="137"/>
      <c r="S81" s="137"/>
      <c r="T81" s="31"/>
      <c r="U81" s="24"/>
      <c r="V81" s="24"/>
      <c r="W81" s="24"/>
      <c r="Y81" s="4"/>
      <c r="Z81" s="4"/>
      <c r="AA81" s="4"/>
    </row>
    <row r="82" spans="1:27">
      <c r="A82" s="54" t="str">
        <f t="shared" si="0"/>
        <v/>
      </c>
      <c r="B82" s="541"/>
      <c r="C82" s="541"/>
      <c r="D82" s="541"/>
      <c r="E82" s="541"/>
      <c r="F82" s="541"/>
      <c r="G82" s="541"/>
      <c r="H82" s="541"/>
      <c r="I82" s="541"/>
      <c r="J82" s="541"/>
      <c r="K82" s="541"/>
      <c r="L82" s="541"/>
      <c r="M82" s="541"/>
      <c r="N82" s="541"/>
      <c r="O82" s="541"/>
      <c r="P82" s="541"/>
      <c r="Q82" s="541"/>
      <c r="R82" s="137"/>
      <c r="S82" s="137"/>
      <c r="T82" s="31"/>
      <c r="U82" s="24"/>
      <c r="V82" s="24"/>
      <c r="W82" s="24"/>
      <c r="Y82" s="4"/>
      <c r="Z82" s="4"/>
      <c r="AA82" s="4"/>
    </row>
    <row r="83" spans="1:27">
      <c r="A83" s="54" t="str">
        <f t="shared" si="0"/>
        <v/>
      </c>
      <c r="B83" s="541"/>
      <c r="C83" s="541"/>
      <c r="D83" s="541"/>
      <c r="E83" s="541"/>
      <c r="F83" s="541"/>
      <c r="G83" s="541"/>
      <c r="H83" s="541"/>
      <c r="I83" s="541"/>
      <c r="J83" s="541"/>
      <c r="K83" s="541"/>
      <c r="L83" s="541"/>
      <c r="M83" s="541"/>
      <c r="N83" s="541"/>
      <c r="O83" s="541"/>
      <c r="P83" s="541"/>
      <c r="Q83" s="541"/>
      <c r="R83" s="137"/>
      <c r="S83" s="137"/>
      <c r="T83" s="31"/>
      <c r="U83" s="24"/>
      <c r="V83" s="24"/>
      <c r="W83" s="24"/>
      <c r="Y83" s="4"/>
      <c r="Z83" s="4"/>
      <c r="AA83" s="4"/>
    </row>
    <row r="84" spans="1:27">
      <c r="A84" s="54" t="str">
        <f t="shared" si="0"/>
        <v/>
      </c>
      <c r="B84" s="541"/>
      <c r="C84" s="541"/>
      <c r="D84" s="541"/>
      <c r="E84" s="541"/>
      <c r="F84" s="541"/>
      <c r="G84" s="541"/>
      <c r="H84" s="541"/>
      <c r="I84" s="541"/>
      <c r="J84" s="541"/>
      <c r="K84" s="541"/>
      <c r="L84" s="541"/>
      <c r="M84" s="541"/>
      <c r="N84" s="541"/>
      <c r="O84" s="541"/>
      <c r="P84" s="541"/>
      <c r="Q84" s="541"/>
      <c r="R84" s="137"/>
      <c r="S84" s="137"/>
      <c r="T84" s="31"/>
      <c r="U84" s="24"/>
      <c r="V84" s="24"/>
      <c r="W84" s="24"/>
      <c r="Y84" s="4"/>
      <c r="Z84" s="4"/>
      <c r="AA84" s="4"/>
    </row>
    <row r="85" spans="1:27">
      <c r="A85" s="54" t="str">
        <f t="shared" si="0"/>
        <v/>
      </c>
      <c r="B85" s="541"/>
      <c r="C85" s="541"/>
      <c r="D85" s="541"/>
      <c r="E85" s="541"/>
      <c r="F85" s="541"/>
      <c r="G85" s="541"/>
      <c r="H85" s="541"/>
      <c r="I85" s="541"/>
      <c r="J85" s="541"/>
      <c r="K85" s="541"/>
      <c r="L85" s="541"/>
      <c r="M85" s="541"/>
      <c r="N85" s="541"/>
      <c r="O85" s="541"/>
      <c r="P85" s="541"/>
      <c r="Q85" s="541"/>
      <c r="R85" s="137"/>
      <c r="S85" s="137"/>
      <c r="T85" s="31"/>
      <c r="U85" s="24"/>
      <c r="V85" s="24"/>
      <c r="W85" s="24"/>
      <c r="Y85" s="4"/>
      <c r="Z85" s="4"/>
      <c r="AA85" s="4"/>
    </row>
    <row r="86" spans="1:27">
      <c r="A86" s="54" t="str">
        <f t="shared" si="0"/>
        <v/>
      </c>
      <c r="B86" s="541"/>
      <c r="C86" s="541"/>
      <c r="D86" s="541"/>
      <c r="E86" s="541"/>
      <c r="F86" s="541"/>
      <c r="G86" s="541"/>
      <c r="H86" s="541"/>
      <c r="I86" s="541"/>
      <c r="J86" s="541"/>
      <c r="K86" s="541"/>
      <c r="L86" s="541"/>
      <c r="M86" s="541"/>
      <c r="N86" s="541"/>
      <c r="O86" s="541"/>
      <c r="P86" s="541"/>
      <c r="Q86" s="541"/>
      <c r="R86" s="137"/>
      <c r="S86" s="137"/>
      <c r="T86" s="31"/>
      <c r="U86" s="24"/>
      <c r="V86" s="24"/>
      <c r="W86" s="24"/>
      <c r="Y86" s="4"/>
      <c r="Z86" s="4"/>
      <c r="AA86" s="4"/>
    </row>
    <row r="87" spans="1:27">
      <c r="A87" s="54" t="str">
        <f t="shared" si="0"/>
        <v/>
      </c>
      <c r="B87" s="541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137"/>
      <c r="S87" s="137"/>
      <c r="T87" s="31"/>
      <c r="U87" s="24"/>
      <c r="V87" s="24"/>
      <c r="W87" s="24"/>
      <c r="Y87" s="4"/>
      <c r="Z87" s="4"/>
      <c r="AA87" s="4"/>
    </row>
    <row r="88" spans="1:27">
      <c r="A88" s="54" t="str">
        <f t="shared" si="0"/>
        <v/>
      </c>
      <c r="B88" s="541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137"/>
      <c r="S88" s="137"/>
      <c r="T88" s="31"/>
      <c r="U88" s="24"/>
      <c r="V88" s="24"/>
      <c r="W88" s="24"/>
      <c r="Y88" s="4"/>
      <c r="Z88" s="4"/>
      <c r="AA88" s="4"/>
    </row>
    <row r="89" spans="1:27">
      <c r="A89" s="54" t="str">
        <f t="shared" si="0"/>
        <v/>
      </c>
      <c r="B89" s="541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137"/>
      <c r="S89" s="137"/>
      <c r="T89" s="31"/>
      <c r="U89" s="24"/>
      <c r="V89" s="24"/>
      <c r="W89" s="24"/>
      <c r="Y89" s="4"/>
      <c r="Z89" s="4"/>
      <c r="AA89" s="4"/>
    </row>
    <row r="90" spans="1:27">
      <c r="A90" s="54" t="str">
        <f t="shared" si="0"/>
        <v/>
      </c>
      <c r="B90" s="541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137"/>
      <c r="S90" s="137"/>
      <c r="T90" s="31"/>
      <c r="U90" s="24"/>
      <c r="V90" s="24"/>
      <c r="W90" s="24"/>
      <c r="Y90" s="4"/>
      <c r="Z90" s="4"/>
      <c r="AA90" s="4"/>
    </row>
    <row r="91" spans="1:27">
      <c r="A91" s="54" t="str">
        <f t="shared" si="0"/>
        <v/>
      </c>
      <c r="B91" s="541"/>
      <c r="C91" s="541"/>
      <c r="D91" s="541"/>
      <c r="E91" s="541"/>
      <c r="F91" s="541"/>
      <c r="G91" s="541"/>
      <c r="H91" s="541"/>
      <c r="I91" s="541"/>
      <c r="J91" s="541"/>
      <c r="K91" s="541"/>
      <c r="L91" s="541"/>
      <c r="M91" s="541"/>
      <c r="N91" s="541"/>
      <c r="O91" s="541"/>
      <c r="P91" s="541"/>
      <c r="Q91" s="541"/>
      <c r="R91" s="137"/>
      <c r="S91" s="137"/>
      <c r="T91" s="31"/>
      <c r="U91" s="24"/>
      <c r="V91" s="24"/>
      <c r="W91" s="24"/>
      <c r="Y91" s="4"/>
      <c r="Z91" s="4"/>
      <c r="AA91" s="4"/>
    </row>
    <row r="92" spans="1:27">
      <c r="A92" s="54" t="str">
        <f t="shared" si="0"/>
        <v/>
      </c>
      <c r="B92" s="541"/>
      <c r="C92" s="541"/>
      <c r="D92" s="541"/>
      <c r="E92" s="541"/>
      <c r="F92" s="541"/>
      <c r="G92" s="541"/>
      <c r="H92" s="541"/>
      <c r="I92" s="541"/>
      <c r="J92" s="541"/>
      <c r="K92" s="541"/>
      <c r="L92" s="541"/>
      <c r="M92" s="541"/>
      <c r="N92" s="541"/>
      <c r="O92" s="541"/>
      <c r="P92" s="541"/>
      <c r="Q92" s="541"/>
      <c r="R92" s="137"/>
      <c r="S92" s="137"/>
      <c r="T92" s="31"/>
      <c r="U92" s="24"/>
      <c r="V92" s="24"/>
      <c r="W92" s="24"/>
      <c r="Y92" s="4"/>
      <c r="Z92" s="4"/>
      <c r="AA92" s="4"/>
    </row>
    <row r="93" spans="1:27">
      <c r="A93" s="54" t="str">
        <f t="shared" si="0"/>
        <v/>
      </c>
      <c r="B93" s="541"/>
      <c r="C93" s="541"/>
      <c r="D93" s="541"/>
      <c r="E93" s="541"/>
      <c r="F93" s="541"/>
      <c r="G93" s="541"/>
      <c r="H93" s="541"/>
      <c r="I93" s="541"/>
      <c r="J93" s="541"/>
      <c r="K93" s="541"/>
      <c r="L93" s="541"/>
      <c r="M93" s="541"/>
      <c r="N93" s="541"/>
      <c r="O93" s="541"/>
      <c r="P93" s="541"/>
      <c r="Q93" s="541"/>
      <c r="R93" s="137"/>
      <c r="S93" s="137"/>
      <c r="T93" s="31"/>
      <c r="U93" s="24"/>
      <c r="V93" s="24"/>
      <c r="W93" s="24"/>
      <c r="Y93" s="4"/>
      <c r="Z93" s="4"/>
      <c r="AA93" s="4"/>
    </row>
    <row r="94" spans="1:27">
      <c r="A94" s="54" t="str">
        <f t="shared" si="0"/>
        <v/>
      </c>
      <c r="B94" s="541"/>
      <c r="C94" s="541"/>
      <c r="D94" s="541"/>
      <c r="E94" s="541"/>
      <c r="F94" s="541"/>
      <c r="G94" s="541"/>
      <c r="H94" s="541"/>
      <c r="I94" s="541"/>
      <c r="J94" s="541"/>
      <c r="K94" s="541"/>
      <c r="L94" s="541"/>
      <c r="M94" s="541"/>
      <c r="N94" s="541"/>
      <c r="O94" s="541"/>
      <c r="P94" s="541"/>
      <c r="Q94" s="541"/>
      <c r="R94" s="137"/>
      <c r="S94" s="137"/>
      <c r="T94" s="31"/>
      <c r="U94" s="24"/>
      <c r="V94" s="24"/>
      <c r="W94" s="24"/>
      <c r="Y94" s="4"/>
      <c r="Z94" s="4"/>
      <c r="AA94" s="4"/>
    </row>
    <row r="95" spans="1:27">
      <c r="A95" s="54" t="str">
        <f t="shared" si="0"/>
        <v/>
      </c>
      <c r="B95" s="541"/>
      <c r="C95" s="541"/>
      <c r="D95" s="541"/>
      <c r="E95" s="541"/>
      <c r="F95" s="541"/>
      <c r="G95" s="541"/>
      <c r="H95" s="541"/>
      <c r="I95" s="541"/>
      <c r="J95" s="541"/>
      <c r="K95" s="541"/>
      <c r="L95" s="541"/>
      <c r="M95" s="541"/>
      <c r="N95" s="541"/>
      <c r="O95" s="541"/>
      <c r="P95" s="541"/>
      <c r="Q95" s="541"/>
      <c r="R95" s="137"/>
      <c r="S95" s="137"/>
      <c r="T95" s="31"/>
      <c r="U95" s="24"/>
      <c r="V95" s="24"/>
      <c r="W95" s="24"/>
      <c r="Y95" s="4"/>
      <c r="Z95" s="4"/>
      <c r="AA95" s="4"/>
    </row>
    <row r="96" spans="1:27">
      <c r="A96" s="54" t="str">
        <f t="shared" si="0"/>
        <v/>
      </c>
      <c r="B96" s="541"/>
      <c r="C96" s="541"/>
      <c r="D96" s="541"/>
      <c r="E96" s="541"/>
      <c r="F96" s="541"/>
      <c r="G96" s="541"/>
      <c r="H96" s="541"/>
      <c r="I96" s="541"/>
      <c r="J96" s="541"/>
      <c r="K96" s="541"/>
      <c r="L96" s="541"/>
      <c r="M96" s="541"/>
      <c r="N96" s="541"/>
      <c r="O96" s="541"/>
      <c r="P96" s="541"/>
      <c r="Q96" s="541"/>
      <c r="R96" s="137"/>
      <c r="S96" s="137"/>
      <c r="T96" s="31"/>
      <c r="U96" s="24"/>
      <c r="V96" s="24"/>
      <c r="W96" s="24"/>
      <c r="Y96" s="4"/>
      <c r="Z96" s="4"/>
      <c r="AA96" s="4"/>
    </row>
    <row r="97" spans="1:85">
      <c r="A97" s="54" t="str">
        <f t="shared" si="0"/>
        <v/>
      </c>
      <c r="B97" s="541"/>
      <c r="C97" s="541"/>
      <c r="D97" s="541"/>
      <c r="E97" s="541"/>
      <c r="F97" s="541"/>
      <c r="G97" s="541"/>
      <c r="H97" s="541"/>
      <c r="I97" s="541"/>
      <c r="J97" s="541"/>
      <c r="K97" s="541"/>
      <c r="L97" s="541"/>
      <c r="M97" s="541"/>
      <c r="N97" s="541"/>
      <c r="O97" s="541"/>
      <c r="P97" s="541"/>
      <c r="Q97" s="541"/>
      <c r="R97" s="137"/>
      <c r="S97" s="137"/>
      <c r="T97" s="31"/>
      <c r="U97" s="24"/>
      <c r="V97" s="24"/>
      <c r="W97" s="24"/>
      <c r="Y97" s="4"/>
      <c r="Z97" s="4"/>
      <c r="AA97" s="4"/>
    </row>
    <row r="98" spans="1:85">
      <c r="A98" s="54" t="str">
        <f t="shared" si="0"/>
        <v/>
      </c>
      <c r="B98" s="541"/>
      <c r="C98" s="541"/>
      <c r="D98" s="541"/>
      <c r="E98" s="541"/>
      <c r="F98" s="541"/>
      <c r="G98" s="541"/>
      <c r="H98" s="541"/>
      <c r="I98" s="541"/>
      <c r="J98" s="541"/>
      <c r="K98" s="541"/>
      <c r="L98" s="541"/>
      <c r="M98" s="541"/>
      <c r="N98" s="541"/>
      <c r="O98" s="541"/>
      <c r="P98" s="541"/>
      <c r="Q98" s="541"/>
      <c r="R98" s="137"/>
      <c r="S98" s="137"/>
      <c r="T98" s="31"/>
      <c r="U98" s="24"/>
      <c r="V98" s="24"/>
      <c r="W98" s="24"/>
      <c r="Y98" s="4"/>
      <c r="Z98" s="4"/>
      <c r="AA98" s="4"/>
    </row>
    <row r="99" spans="1:85">
      <c r="A99" s="54" t="str">
        <f t="shared" si="0"/>
        <v/>
      </c>
      <c r="B99" s="541"/>
      <c r="C99" s="541"/>
      <c r="D99" s="541"/>
      <c r="E99" s="541"/>
      <c r="F99" s="541"/>
      <c r="G99" s="541"/>
      <c r="H99" s="541"/>
      <c r="I99" s="541"/>
      <c r="J99" s="541"/>
      <c r="K99" s="541"/>
      <c r="L99" s="541"/>
      <c r="M99" s="541"/>
      <c r="N99" s="541"/>
      <c r="O99" s="541"/>
      <c r="P99" s="541"/>
      <c r="Q99" s="541"/>
      <c r="R99" s="137"/>
      <c r="S99" s="137"/>
      <c r="T99" s="31"/>
      <c r="U99" s="24"/>
      <c r="V99" s="24"/>
      <c r="W99" s="24"/>
      <c r="Y99" s="4"/>
      <c r="Z99" s="4"/>
      <c r="AA99" s="4"/>
    </row>
    <row r="100" spans="1:85">
      <c r="A100" s="54" t="str">
        <f t="shared" si="0"/>
        <v/>
      </c>
      <c r="B100" s="541"/>
      <c r="C100" s="541"/>
      <c r="D100" s="541"/>
      <c r="E100" s="541"/>
      <c r="F100" s="541"/>
      <c r="G100" s="541"/>
      <c r="H100" s="541"/>
      <c r="I100" s="541"/>
      <c r="J100" s="541"/>
      <c r="K100" s="541"/>
      <c r="L100" s="541"/>
      <c r="M100" s="541"/>
      <c r="N100" s="541"/>
      <c r="O100" s="541"/>
      <c r="P100" s="541"/>
      <c r="Q100" s="541"/>
      <c r="R100" s="137"/>
      <c r="S100" s="137"/>
      <c r="T100" s="31"/>
      <c r="U100" s="24"/>
      <c r="V100" s="24"/>
      <c r="W100" s="24"/>
      <c r="Y100" s="4"/>
      <c r="Z100" s="4"/>
      <c r="AA100" s="4"/>
    </row>
    <row r="101" spans="1:85">
      <c r="A101" s="54" t="str">
        <f t="shared" si="0"/>
        <v/>
      </c>
      <c r="B101" s="541"/>
      <c r="C101" s="541"/>
      <c r="D101" s="541"/>
      <c r="E101" s="541"/>
      <c r="F101" s="541"/>
      <c r="G101" s="541"/>
      <c r="H101" s="541"/>
      <c r="I101" s="541"/>
      <c r="J101" s="541"/>
      <c r="K101" s="541"/>
      <c r="L101" s="541"/>
      <c r="M101" s="541"/>
      <c r="N101" s="541"/>
      <c r="O101" s="541"/>
      <c r="P101" s="541"/>
      <c r="Q101" s="541"/>
      <c r="R101" s="137"/>
      <c r="S101" s="137"/>
      <c r="T101" s="31"/>
      <c r="U101" s="24"/>
      <c r="V101" s="24"/>
      <c r="W101" s="24"/>
      <c r="Y101" s="4"/>
      <c r="Z101" s="4"/>
      <c r="AA101" s="4"/>
    </row>
    <row r="102" spans="1:85">
      <c r="A102" s="54" t="str">
        <f t="shared" si="0"/>
        <v/>
      </c>
      <c r="B102" s="541"/>
      <c r="C102" s="541"/>
      <c r="D102" s="541"/>
      <c r="E102" s="541"/>
      <c r="F102" s="541"/>
      <c r="G102" s="541"/>
      <c r="H102" s="541"/>
      <c r="I102" s="541"/>
      <c r="J102" s="541"/>
      <c r="K102" s="541"/>
      <c r="L102" s="541"/>
      <c r="M102" s="541"/>
      <c r="N102" s="541"/>
      <c r="O102" s="541"/>
      <c r="P102" s="541"/>
      <c r="Q102" s="541"/>
      <c r="R102" s="137"/>
      <c r="S102" s="137"/>
      <c r="T102" s="31"/>
      <c r="U102" s="24"/>
      <c r="V102" s="24"/>
      <c r="W102" s="24"/>
      <c r="Y102" s="4"/>
      <c r="Z102" s="4"/>
      <c r="AA102" s="4"/>
    </row>
    <row r="103" spans="1:85">
      <c r="A103" s="54" t="str">
        <f t="shared" si="0"/>
        <v/>
      </c>
      <c r="B103" s="541"/>
      <c r="C103" s="541"/>
      <c r="D103" s="541"/>
      <c r="E103" s="541"/>
      <c r="F103" s="541"/>
      <c r="G103" s="541"/>
      <c r="H103" s="541"/>
      <c r="I103" s="541"/>
      <c r="J103" s="541"/>
      <c r="K103" s="541"/>
      <c r="L103" s="541"/>
      <c r="M103" s="541"/>
      <c r="N103" s="541"/>
      <c r="O103" s="541"/>
      <c r="P103" s="541"/>
      <c r="Q103" s="541"/>
      <c r="R103" s="137"/>
      <c r="S103" s="137"/>
      <c r="T103" s="31"/>
      <c r="U103" s="24"/>
      <c r="V103" s="24"/>
      <c r="W103" s="24"/>
      <c r="Y103" s="4"/>
      <c r="Z103" s="4"/>
      <c r="AA103" s="4"/>
    </row>
    <row r="104" spans="1:85">
      <c r="A104" s="54" t="str">
        <f t="shared" si="0"/>
        <v/>
      </c>
      <c r="B104" s="541"/>
      <c r="C104" s="541"/>
      <c r="D104" s="541"/>
      <c r="E104" s="541"/>
      <c r="F104" s="541"/>
      <c r="G104" s="541"/>
      <c r="H104" s="541"/>
      <c r="I104" s="541"/>
      <c r="J104" s="541"/>
      <c r="K104" s="541"/>
      <c r="L104" s="541"/>
      <c r="M104" s="541"/>
      <c r="N104" s="541"/>
      <c r="O104" s="541"/>
      <c r="P104" s="541"/>
      <c r="Q104" s="541"/>
      <c r="R104" s="137"/>
      <c r="S104" s="137"/>
      <c r="T104" s="31"/>
      <c r="U104" s="24"/>
      <c r="V104" s="24"/>
      <c r="W104" s="24"/>
      <c r="Y104" s="4"/>
      <c r="Z104" s="4"/>
      <c r="AA104" s="4"/>
    </row>
    <row r="105" spans="1:85">
      <c r="A105" s="54" t="str">
        <f t="shared" si="0"/>
        <v/>
      </c>
      <c r="B105" s="541"/>
      <c r="C105" s="541"/>
      <c r="D105" s="541"/>
      <c r="E105" s="541"/>
      <c r="F105" s="541"/>
      <c r="G105" s="541"/>
      <c r="H105" s="541"/>
      <c r="I105" s="541"/>
      <c r="J105" s="541"/>
      <c r="K105" s="541"/>
      <c r="L105" s="541"/>
      <c r="M105" s="541"/>
      <c r="N105" s="541"/>
      <c r="O105" s="541"/>
      <c r="P105" s="541"/>
      <c r="Q105" s="541"/>
      <c r="R105" s="137"/>
      <c r="S105" s="137"/>
      <c r="T105" s="31"/>
      <c r="U105" s="24"/>
      <c r="V105" s="24"/>
      <c r="W105" s="24"/>
      <c r="Y105" s="4"/>
      <c r="Z105" s="4"/>
      <c r="AA105" s="4"/>
    </row>
    <row r="106" spans="1:85">
      <c r="A106" s="54" t="str">
        <f t="shared" si="0"/>
        <v/>
      </c>
      <c r="B106" s="541"/>
      <c r="C106" s="541"/>
      <c r="D106" s="541"/>
      <c r="E106" s="541"/>
      <c r="F106" s="541"/>
      <c r="G106" s="541"/>
      <c r="H106" s="541"/>
      <c r="I106" s="541"/>
      <c r="J106" s="541"/>
      <c r="K106" s="541"/>
      <c r="L106" s="541"/>
      <c r="M106" s="541"/>
      <c r="N106" s="541"/>
      <c r="O106" s="541"/>
      <c r="P106" s="541"/>
      <c r="Q106" s="541"/>
      <c r="R106" s="137"/>
      <c r="S106" s="137"/>
      <c r="T106" s="31"/>
      <c r="U106" s="24"/>
      <c r="V106" s="24"/>
      <c r="W106" s="24"/>
      <c r="Y106" s="4"/>
      <c r="Z106" s="4"/>
      <c r="AA106" s="4"/>
    </row>
    <row r="107" spans="1:85">
      <c r="L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</row>
    <row r="108" spans="1:85">
      <c r="L108" s="1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</row>
    <row r="109" spans="1:85">
      <c r="L109" s="1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</row>
    <row r="110" spans="1:85">
      <c r="L110" s="1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</row>
    <row r="111" spans="1:85">
      <c r="L111" s="1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</row>
    <row r="112" spans="1:85">
      <c r="L112" s="1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</row>
    <row r="113" spans="3:85">
      <c r="L113" s="1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</row>
    <row r="114" spans="3:85">
      <c r="L114" s="1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</row>
    <row r="115" spans="3:85">
      <c r="L115" s="1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</row>
    <row r="116" spans="3:85">
      <c r="L116" s="1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</row>
    <row r="117" spans="3:85">
      <c r="L117" s="1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</row>
    <row r="118" spans="3:85">
      <c r="L118" s="1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</row>
    <row r="119" spans="3:85">
      <c r="L119" s="1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</row>
    <row r="120" spans="3:85">
      <c r="N120" s="19"/>
      <c r="Y120" s="16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</row>
    <row r="121" spans="3:85">
      <c r="Y121" s="16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</row>
    <row r="122" spans="3:85" ht="33">
      <c r="L122" s="1"/>
      <c r="U122" s="38"/>
      <c r="V122" s="38"/>
      <c r="W122" s="38"/>
      <c r="Y122" s="16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</row>
    <row r="123" spans="3:85" ht="24">
      <c r="L123" s="1"/>
      <c r="U123" s="50"/>
      <c r="V123" s="50"/>
      <c r="W123" s="50"/>
      <c r="Y123" s="16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</row>
    <row r="124" spans="3:85" s="20" customFormat="1" ht="24">
      <c r="C124" s="39"/>
      <c r="D124" s="39"/>
      <c r="E124" s="39"/>
      <c r="F124" s="39"/>
      <c r="G124" s="39"/>
      <c r="H124" s="95"/>
      <c r="I124" s="95"/>
      <c r="J124" s="39"/>
      <c r="U124" s="51"/>
      <c r="V124" s="51"/>
      <c r="W124" s="51"/>
      <c r="Y124" s="21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40"/>
      <c r="BX124" s="39"/>
      <c r="BY124" s="40"/>
      <c r="BZ124" s="39"/>
      <c r="CA124" s="40"/>
      <c r="CB124" s="39"/>
      <c r="CC124" s="40"/>
      <c r="CD124" s="39"/>
      <c r="CE124" s="40"/>
      <c r="CF124" s="39"/>
      <c r="CG124" s="39"/>
    </row>
    <row r="125" spans="3:85">
      <c r="L125" s="1"/>
      <c r="Y125" s="16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</row>
    <row r="126" spans="3:85">
      <c r="L126" s="1"/>
      <c r="Y126" s="16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</row>
    <row r="127" spans="3:85">
      <c r="L127" s="1"/>
      <c r="Y127" s="16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</row>
    <row r="128" spans="3:85">
      <c r="L128" s="1"/>
      <c r="Y128" s="16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</row>
    <row r="129" spans="3:85">
      <c r="L129" s="1"/>
    </row>
    <row r="130" spans="3:85" s="20" customFormat="1">
      <c r="C130" s="39"/>
      <c r="D130" s="39"/>
      <c r="E130" s="39"/>
      <c r="F130" s="39"/>
      <c r="G130" s="39"/>
      <c r="H130" s="95"/>
      <c r="I130" s="95"/>
      <c r="J130" s="39"/>
      <c r="U130" s="41"/>
      <c r="V130" s="41"/>
      <c r="W130" s="41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40"/>
      <c r="BX130" s="39"/>
      <c r="BY130" s="40"/>
      <c r="BZ130" s="39"/>
      <c r="CA130" s="40"/>
      <c r="CB130" s="39"/>
      <c r="CC130" s="40"/>
      <c r="CD130" s="39"/>
      <c r="CE130" s="40"/>
      <c r="CF130" s="39"/>
      <c r="CG130" s="39"/>
    </row>
    <row r="131" spans="3:85" s="20" customFormat="1">
      <c r="C131" s="39"/>
      <c r="D131" s="39"/>
      <c r="E131" s="39"/>
      <c r="F131" s="39"/>
      <c r="G131" s="39"/>
      <c r="H131" s="95"/>
      <c r="I131" s="95"/>
      <c r="J131" s="39"/>
      <c r="U131" s="42"/>
      <c r="V131" s="43"/>
      <c r="W131" s="43"/>
      <c r="Y131" s="22"/>
      <c r="Z131" s="22"/>
      <c r="AA131" s="22"/>
      <c r="AB131" s="22"/>
      <c r="AC131" s="22"/>
      <c r="AD131" s="22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40"/>
      <c r="BX131" s="39"/>
      <c r="BY131" s="40"/>
      <c r="BZ131" s="39"/>
      <c r="CA131" s="40"/>
      <c r="CB131" s="39"/>
      <c r="CC131" s="40"/>
      <c r="CD131" s="39"/>
      <c r="CE131" s="40"/>
      <c r="CF131" s="39"/>
      <c r="CG131" s="39"/>
    </row>
    <row r="132" spans="3:85" s="20" customFormat="1">
      <c r="C132" s="39"/>
      <c r="D132" s="39"/>
      <c r="E132" s="39"/>
      <c r="F132" s="39"/>
      <c r="G132" s="39"/>
      <c r="H132" s="95"/>
      <c r="I132" s="95"/>
      <c r="J132" s="39"/>
      <c r="U132" s="42"/>
      <c r="V132" s="43"/>
      <c r="W132" s="43"/>
      <c r="X132" s="23"/>
      <c r="Y132" s="30"/>
      <c r="Z132" s="30"/>
      <c r="AA132" s="30"/>
      <c r="AB132" s="30"/>
      <c r="AC132" s="30"/>
      <c r="AD132" s="30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40"/>
      <c r="BX132" s="39"/>
      <c r="BY132" s="40"/>
      <c r="BZ132" s="39"/>
      <c r="CA132" s="40"/>
      <c r="CB132" s="39"/>
      <c r="CC132" s="40"/>
      <c r="CD132" s="39"/>
      <c r="CE132" s="40"/>
      <c r="CF132" s="39"/>
      <c r="CG132" s="39"/>
    </row>
    <row r="133" spans="3:85">
      <c r="L133" s="1"/>
      <c r="U133" s="24"/>
      <c r="X133" s="25"/>
      <c r="AB133" s="1"/>
      <c r="AC133" s="24"/>
      <c r="AD133" s="24"/>
    </row>
    <row r="134" spans="3:85">
      <c r="L134" s="1"/>
      <c r="U134" s="24"/>
      <c r="X134" s="25"/>
      <c r="AB134" s="1"/>
      <c r="AC134" s="24"/>
      <c r="AD134" s="24"/>
    </row>
    <row r="135" spans="3:85">
      <c r="L135" s="1"/>
      <c r="U135" s="24"/>
      <c r="X135" s="24"/>
      <c r="AB135" s="1"/>
      <c r="AC135" s="24"/>
      <c r="AD135" s="24"/>
    </row>
    <row r="136" spans="3:85">
      <c r="L136" s="1"/>
      <c r="U136" s="24"/>
      <c r="X136" s="25"/>
      <c r="AB136" s="1"/>
      <c r="AC136" s="24"/>
      <c r="AD136" s="24"/>
    </row>
    <row r="137" spans="3:85">
      <c r="L137" s="1"/>
      <c r="U137" s="24"/>
      <c r="X137" s="25"/>
      <c r="AB137" s="1"/>
      <c r="AC137" s="24"/>
      <c r="AD137" s="24"/>
    </row>
    <row r="138" spans="3:85">
      <c r="L138" s="1"/>
      <c r="U138" s="24"/>
      <c r="X138" s="26"/>
      <c r="AB138" s="1"/>
      <c r="AC138" s="24"/>
      <c r="AD138" s="24"/>
    </row>
    <row r="139" spans="3:85">
      <c r="L139" s="1"/>
      <c r="U139" s="24"/>
      <c r="X139" s="26"/>
      <c r="AB139" s="1"/>
      <c r="AC139" s="24"/>
      <c r="AD139" s="24"/>
    </row>
    <row r="140" spans="3:85">
      <c r="L140" s="1"/>
      <c r="U140" s="24"/>
      <c r="X140" s="26"/>
      <c r="AB140" s="1"/>
      <c r="AC140" s="24"/>
      <c r="AD140" s="24"/>
    </row>
    <row r="141" spans="3:85">
      <c r="L141" s="1"/>
      <c r="U141" s="24"/>
      <c r="W141" s="52"/>
      <c r="X141" s="26"/>
      <c r="Y141" s="24"/>
      <c r="Z141" s="24"/>
      <c r="AA141" s="24"/>
      <c r="AB141" s="24"/>
      <c r="AC141" s="24"/>
      <c r="AD141" s="24"/>
    </row>
    <row r="142" spans="3:85">
      <c r="L142" s="1"/>
      <c r="U142" s="24"/>
      <c r="X142" s="2"/>
      <c r="Y142" s="24"/>
      <c r="Z142" s="24"/>
      <c r="AA142" s="24"/>
      <c r="AB142" s="24"/>
      <c r="AC142" s="24"/>
      <c r="AD142" s="24"/>
    </row>
    <row r="143" spans="3:85" s="27" customFormat="1" ht="24">
      <c r="C143" s="44"/>
      <c r="D143" s="44"/>
      <c r="E143" s="44"/>
      <c r="F143" s="44"/>
      <c r="G143" s="44"/>
      <c r="H143" s="44"/>
      <c r="I143" s="44"/>
      <c r="J143" s="44"/>
      <c r="X143" s="28"/>
      <c r="Y143" s="24"/>
      <c r="Z143" s="24"/>
      <c r="AA143" s="24"/>
      <c r="AB143" s="24"/>
      <c r="AC143" s="24"/>
      <c r="AD143" s="2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5"/>
      <c r="BX143" s="44"/>
      <c r="BY143" s="45"/>
      <c r="BZ143" s="44"/>
      <c r="CA143" s="45"/>
      <c r="CB143" s="44"/>
      <c r="CC143" s="45"/>
      <c r="CD143" s="44"/>
      <c r="CE143" s="45"/>
      <c r="CF143" s="44"/>
      <c r="CG143" s="44"/>
    </row>
    <row r="144" spans="3:85">
      <c r="L144" s="1"/>
      <c r="U144" s="14"/>
      <c r="V144" s="14"/>
      <c r="W144" s="14"/>
      <c r="Y144" s="24"/>
      <c r="Z144" s="24"/>
      <c r="AA144" s="24"/>
      <c r="AB144" s="24"/>
      <c r="AC144" s="24"/>
      <c r="AD144" s="24"/>
    </row>
    <row r="145" spans="3:85">
      <c r="L145" s="1"/>
      <c r="U145" s="14"/>
      <c r="V145" s="14"/>
      <c r="W145" s="14"/>
      <c r="Y145" s="24"/>
      <c r="Z145" s="24"/>
      <c r="AA145" s="24"/>
      <c r="AB145" s="24"/>
      <c r="AC145" s="24"/>
      <c r="AD145" s="24"/>
    </row>
    <row r="146" spans="3:85">
      <c r="L146" s="1"/>
      <c r="U146" s="14"/>
      <c r="V146" s="14"/>
      <c r="W146" s="14"/>
      <c r="Y146" s="24"/>
      <c r="Z146" s="24"/>
      <c r="AA146" s="24"/>
      <c r="AB146" s="24"/>
      <c r="AC146" s="24"/>
      <c r="AD146" s="24"/>
    </row>
    <row r="147" spans="3:85">
      <c r="L147" s="1"/>
      <c r="U147" s="14"/>
      <c r="V147" s="14"/>
      <c r="W147" s="14"/>
      <c r="Y147" s="24"/>
      <c r="Z147" s="24"/>
      <c r="AA147" s="24"/>
      <c r="AB147" s="24"/>
      <c r="AC147" s="24"/>
      <c r="AD147" s="24"/>
    </row>
    <row r="148" spans="3:85">
      <c r="L148" s="1"/>
      <c r="U148" s="14"/>
      <c r="V148" s="14"/>
      <c r="W148" s="14"/>
      <c r="Y148" s="24"/>
      <c r="Z148" s="24"/>
      <c r="AA148" s="24"/>
      <c r="AB148" s="24"/>
      <c r="AC148" s="24"/>
      <c r="AD148" s="24"/>
    </row>
    <row r="149" spans="3:85">
      <c r="L149" s="1"/>
      <c r="U149" s="14"/>
      <c r="V149" s="14"/>
      <c r="W149" s="14"/>
      <c r="Y149" s="24"/>
      <c r="Z149" s="24"/>
      <c r="AA149" s="24"/>
      <c r="AB149" s="24"/>
      <c r="AC149" s="24"/>
      <c r="AD149" s="24"/>
    </row>
    <row r="150" spans="3:85" s="7" customFormat="1">
      <c r="C150" s="46"/>
      <c r="D150" s="46"/>
      <c r="E150" s="46"/>
      <c r="F150" s="46"/>
      <c r="G150" s="46"/>
      <c r="H150" s="46"/>
      <c r="I150" s="46"/>
      <c r="J150" s="46"/>
      <c r="Y150" s="29"/>
      <c r="Z150" s="29"/>
      <c r="AA150" s="29"/>
      <c r="AB150" s="29"/>
      <c r="AC150" s="29"/>
      <c r="AD150" s="29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7"/>
      <c r="BX150" s="46"/>
      <c r="BY150" s="47"/>
      <c r="BZ150" s="46"/>
      <c r="CA150" s="47"/>
      <c r="CB150" s="46"/>
      <c r="CC150" s="47"/>
      <c r="CD150" s="46"/>
      <c r="CE150" s="47"/>
      <c r="CF150" s="46"/>
      <c r="CG150" s="46"/>
    </row>
    <row r="151" spans="3:85">
      <c r="L151" s="1"/>
      <c r="U151" s="14"/>
      <c r="V151" s="14"/>
      <c r="W151" s="14"/>
      <c r="Y151" s="24"/>
      <c r="Z151" s="24"/>
      <c r="AA151" s="24"/>
      <c r="AB151" s="24"/>
      <c r="AC151" s="24"/>
      <c r="AD151" s="24"/>
    </row>
    <row r="152" spans="3:85">
      <c r="L152" s="1"/>
      <c r="U152" s="14"/>
      <c r="V152" s="14"/>
      <c r="W152" s="14"/>
      <c r="Y152" s="24"/>
      <c r="Z152" s="24"/>
      <c r="AA152" s="24"/>
      <c r="AB152" s="24"/>
      <c r="AC152" s="24"/>
      <c r="AD152" s="24"/>
    </row>
    <row r="153" spans="3:85">
      <c r="L153" s="1"/>
      <c r="U153" s="14"/>
      <c r="V153" s="14"/>
      <c r="W153" s="14"/>
      <c r="Y153" s="24"/>
      <c r="Z153" s="24"/>
      <c r="AA153" s="24"/>
      <c r="AB153" s="24"/>
      <c r="AC153" s="24"/>
      <c r="AD153" s="24"/>
    </row>
    <row r="154" spans="3:85">
      <c r="L154" s="1"/>
      <c r="U154" s="14"/>
      <c r="V154" s="14"/>
      <c r="W154" s="14"/>
      <c r="Y154" s="24"/>
      <c r="Z154" s="24"/>
      <c r="AA154" s="24"/>
      <c r="AB154" s="24"/>
      <c r="AC154" s="24"/>
      <c r="AD154" s="24"/>
    </row>
  </sheetData>
  <sheetProtection formatCells="0" formatColumns="0" formatRows="0" selectLockedCells="1"/>
  <mergeCells count="98">
    <mergeCell ref="M7:N7"/>
    <mergeCell ref="B85:Q85"/>
    <mergeCell ref="B32:J32"/>
    <mergeCell ref="B84:Q84"/>
    <mergeCell ref="B91:Q91"/>
    <mergeCell ref="B73:Q73"/>
    <mergeCell ref="B74:Q74"/>
    <mergeCell ref="B75:Q75"/>
    <mergeCell ref="B76:Q76"/>
    <mergeCell ref="B77:Q77"/>
    <mergeCell ref="B78:Q78"/>
    <mergeCell ref="B79:Q79"/>
    <mergeCell ref="B68:Q68"/>
    <mergeCell ref="B69:Q69"/>
    <mergeCell ref="B70:Q70"/>
    <mergeCell ref="B71:Q71"/>
    <mergeCell ref="B86:Q86"/>
    <mergeCell ref="B87:Q87"/>
    <mergeCell ref="B88:Q88"/>
    <mergeCell ref="B80:Q80"/>
    <mergeCell ref="B81:Q81"/>
    <mergeCell ref="B82:Q82"/>
    <mergeCell ref="B83:Q83"/>
    <mergeCell ref="B98:Q98"/>
    <mergeCell ref="B99:Q99"/>
    <mergeCell ref="B90:Q90"/>
    <mergeCell ref="B100:Q100"/>
    <mergeCell ref="B94:Q94"/>
    <mergeCell ref="B95:Q95"/>
    <mergeCell ref="B96:Q96"/>
    <mergeCell ref="B92:Q92"/>
    <mergeCell ref="B72:Q72"/>
    <mergeCell ref="B65:Q65"/>
    <mergeCell ref="B66:Q66"/>
    <mergeCell ref="N6:O6"/>
    <mergeCell ref="B106:Q106"/>
    <mergeCell ref="B104:Q104"/>
    <mergeCell ref="B105:Q105"/>
    <mergeCell ref="B102:Q102"/>
    <mergeCell ref="B103:Q103"/>
    <mergeCell ref="B27:J27"/>
    <mergeCell ref="B28:J28"/>
    <mergeCell ref="B62:Q62"/>
    <mergeCell ref="B63:Q63"/>
    <mergeCell ref="B64:Q64"/>
    <mergeCell ref="B59:Q59"/>
    <mergeCell ref="B60:Q60"/>
    <mergeCell ref="B43:J43"/>
    <mergeCell ref="B61:Q61"/>
    <mergeCell ref="B56:Q56"/>
    <mergeCell ref="B57:Q57"/>
    <mergeCell ref="B51:Q51"/>
    <mergeCell ref="B52:Q52"/>
    <mergeCell ref="B53:Q53"/>
    <mergeCell ref="B47:Q47"/>
    <mergeCell ref="B48:Q48"/>
    <mergeCell ref="B49:Q49"/>
    <mergeCell ref="B55:Q55"/>
    <mergeCell ref="B46:Q46"/>
    <mergeCell ref="B50:Q50"/>
    <mergeCell ref="B54:Q54"/>
    <mergeCell ref="B36:J36"/>
    <mergeCell ref="B38:J38"/>
    <mergeCell ref="B39:J39"/>
    <mergeCell ref="B41:J41"/>
    <mergeCell ref="B42:J42"/>
    <mergeCell ref="C1:P1"/>
    <mergeCell ref="A26:HB26"/>
    <mergeCell ref="C2:J2"/>
    <mergeCell ref="K2:M2"/>
    <mergeCell ref="N2:P2"/>
    <mergeCell ref="A19:B19"/>
    <mergeCell ref="F5:L5"/>
    <mergeCell ref="M5:N5"/>
    <mergeCell ref="C5:D5"/>
    <mergeCell ref="C4:G4"/>
    <mergeCell ref="A8:B8"/>
    <mergeCell ref="C3:D3"/>
    <mergeCell ref="F3:G3"/>
    <mergeCell ref="C7:D7"/>
    <mergeCell ref="BN2:BO2"/>
    <mergeCell ref="C6:L6"/>
    <mergeCell ref="B101:Q101"/>
    <mergeCell ref="B29:J29"/>
    <mergeCell ref="B30:J30"/>
    <mergeCell ref="B31:J31"/>
    <mergeCell ref="B33:J33"/>
    <mergeCell ref="B34:J34"/>
    <mergeCell ref="B37:J37"/>
    <mergeCell ref="B89:Q89"/>
    <mergeCell ref="B93:Q93"/>
    <mergeCell ref="B97:Q97"/>
    <mergeCell ref="B67:Q67"/>
    <mergeCell ref="B58:Q58"/>
    <mergeCell ref="A44:HB44"/>
    <mergeCell ref="B45:Q45"/>
    <mergeCell ref="B35:J35"/>
    <mergeCell ref="B40:J40"/>
  </mergeCells>
  <conditionalFormatting sqref="K8:HB8">
    <cfRule type="expression" dxfId="11" priority="7">
      <formula>ISNUMBER(K9)</formula>
    </cfRule>
  </conditionalFormatting>
  <conditionalFormatting sqref="B27:B43 B45:B106">
    <cfRule type="expression" dxfId="10" priority="6">
      <formula>ISBLANK(B27)</formula>
    </cfRule>
  </conditionalFormatting>
  <conditionalFormatting sqref="B20:J25 B9:J18">
    <cfRule type="expression" dxfId="9" priority="5">
      <formula>LEN($B9)=0</formula>
    </cfRule>
  </conditionalFormatting>
  <conditionalFormatting sqref="R45:R106">
    <cfRule type="expression" dxfId="8" priority="4">
      <formula>LEN(R45)=0</formula>
    </cfRule>
  </conditionalFormatting>
  <conditionalFormatting sqref="K9:HB18 K20:HB25">
    <cfRule type="expression" dxfId="7" priority="3">
      <formula>LEN($B9)=0</formula>
    </cfRule>
  </conditionalFormatting>
  <conditionalFormatting sqref="K27:HB43">
    <cfRule type="cellIs" dxfId="6" priority="1" operator="greaterThan">
      <formula>5</formula>
    </cfRule>
    <cfRule type="expression" dxfId="5" priority="2">
      <formula>NOT(ISNUMBER($A27))</formula>
    </cfRule>
  </conditionalFormatting>
  <dataValidations count="1">
    <dataValidation type="list" allowBlank="1" showInputMessage="1" showErrorMessage="1" sqref="K37:BA43 BB27:HB43">
      <formula1>"1,2,3,4,5"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Q150"/>
  <sheetViews>
    <sheetView workbookViewId="0">
      <selection activeCell="Q71" sqref="Q71"/>
    </sheetView>
  </sheetViews>
  <sheetFormatPr defaultColWidth="9" defaultRowHeight="17.25"/>
  <cols>
    <col min="1" max="1" width="3.375" style="367" customWidth="1"/>
    <col min="2" max="2" width="27.375" style="367" customWidth="1"/>
    <col min="3" max="15" width="4.375" style="367" customWidth="1"/>
    <col min="16" max="16384" width="9" style="367"/>
  </cols>
  <sheetData>
    <row r="1" spans="1:17" ht="33">
      <c r="A1" s="585" t="s">
        <v>38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P1" s="368" t="s">
        <v>320</v>
      </c>
      <c r="Q1" s="366"/>
    </row>
    <row r="2" spans="1:17" ht="27" customHeight="1">
      <c r="A2" s="116"/>
      <c r="B2" s="527" t="str">
        <f>"คณะศิลปศาสตร์และวิทยาศาสตร์ ประจำปีงบประมาณ "&amp;Questionniar!N2</f>
        <v>คณะศิลปศาสตร์และวิทยาศาสตร์ ประจำปีงบประมาณ 2558</v>
      </c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</row>
    <row r="3" spans="1:17" ht="27" customHeight="1">
      <c r="A3" s="116"/>
      <c r="B3" s="527" t="str">
        <f>Questionniar!C2</f>
        <v>โครงการจัดตั้งภาควิชาเคมี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</row>
    <row r="4" spans="1:17" ht="27" customHeight="1">
      <c r="A4" s="1"/>
      <c r="B4" s="586" t="str">
        <f>"ชื่อโครงการ "&amp;IF(ISTEXT(ProjTitle),ProjTitle,"?")</f>
        <v>ชื่อโครงการ อบรมนิสิต</v>
      </c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346"/>
      <c r="P4" s="1"/>
      <c r="Q4" s="1"/>
    </row>
    <row r="5" spans="1:17" ht="21.75">
      <c r="B5" s="153" t="s">
        <v>29</v>
      </c>
      <c r="C5" s="589">
        <f>x_bg</f>
        <v>10000</v>
      </c>
      <c r="D5" s="589"/>
      <c r="E5" s="369" t="s">
        <v>33</v>
      </c>
    </row>
    <row r="6" spans="1:17" ht="21.75">
      <c r="B6" s="153" t="s">
        <v>30</v>
      </c>
      <c r="C6" s="589">
        <f>IF(ISNUMBER(y_bgused),y_bgused,"no data")</f>
        <v>82000</v>
      </c>
      <c r="D6" s="589"/>
      <c r="E6" s="369" t="s">
        <v>33</v>
      </c>
    </row>
    <row r="7" spans="1:17" ht="21.75">
      <c r="B7" s="153" t="s">
        <v>31</v>
      </c>
      <c r="C7" s="590">
        <f>IF(AND(ISNUMBER(y_bgused),ISNUMBER(y_PartNum)),y_bgused/y_PartNum,"Invalid")</f>
        <v>4100</v>
      </c>
      <c r="D7" s="590"/>
      <c r="E7" s="369" t="s">
        <v>42</v>
      </c>
    </row>
    <row r="8" spans="1:17" ht="21.75">
      <c r="B8" s="153" t="s">
        <v>32</v>
      </c>
      <c r="C8" s="345" t="str">
        <f>TEXT(y_idate,"[$-107041E]d mmm yy;@")&amp;IF(ISNUMBER(y_fdate)," ถึงวันที่ "&amp;TEXT(y_fdate,"[$-107041E]d mmm yy;@"),"")</f>
        <v>1 ม.ค. 57 ถึงวันที่ 1 ก.พ. 57</v>
      </c>
      <c r="D8" s="346"/>
      <c r="E8" s="346"/>
    </row>
    <row r="9" spans="1:17" ht="21.75">
      <c r="B9" s="153" t="s">
        <v>3</v>
      </c>
      <c r="C9" s="584" t="str">
        <f>IF(ISTEXT(target),target,"?")</f>
        <v>นิสิตหลักสูตร วท.บ.(เคมี)</v>
      </c>
      <c r="D9" s="584"/>
      <c r="E9" s="584"/>
      <c r="F9" s="584"/>
      <c r="G9" s="584"/>
      <c r="H9" s="584"/>
      <c r="I9" s="584"/>
      <c r="J9" s="584"/>
      <c r="K9" s="584"/>
      <c r="L9" s="3" t="s">
        <v>4</v>
      </c>
      <c r="M9" s="346">
        <f>targetNum</f>
        <v>50</v>
      </c>
      <c r="N9" s="346" t="s">
        <v>5</v>
      </c>
      <c r="O9" s="346"/>
    </row>
    <row r="10" spans="1:17" ht="21.75">
      <c r="B10" s="153" t="s">
        <v>43</v>
      </c>
      <c r="C10" s="587">
        <f>y_PartNum</f>
        <v>20</v>
      </c>
      <c r="D10" s="587"/>
      <c r="E10" s="1" t="s">
        <v>5</v>
      </c>
      <c r="F10" s="588" t="str">
        <f>"คิดเป็น "&amp;TEXT(C10/M9,"0.00%")&amp;" ของกลุ่มเป้าหมาย"</f>
        <v>คิดเป็น 40.00% ของกลุ่มเป้าหมาย</v>
      </c>
      <c r="G10" s="588"/>
      <c r="H10" s="588"/>
      <c r="I10" s="588"/>
      <c r="J10" s="588"/>
      <c r="K10" s="588"/>
      <c r="L10" s="348"/>
      <c r="M10" s="348"/>
      <c r="N10" s="348"/>
      <c r="O10" s="348"/>
    </row>
    <row r="11" spans="1:17" ht="21.75">
      <c r="B11" s="17" t="s">
        <v>44</v>
      </c>
      <c r="C11" s="370"/>
      <c r="D11" s="370"/>
      <c r="E11" s="1"/>
      <c r="F11" s="347"/>
      <c r="G11" s="347"/>
      <c r="H11" s="347"/>
      <c r="I11" s="347"/>
      <c r="J11" s="347"/>
      <c r="K11" s="347"/>
      <c r="L11" s="348"/>
      <c r="M11" s="348"/>
      <c r="N11" s="348"/>
      <c r="O11" s="348"/>
    </row>
    <row r="12" spans="1:17" ht="21.75">
      <c r="B12" s="153" t="s">
        <v>45</v>
      </c>
      <c r="C12" s="587">
        <f>y_replies</f>
        <v>5</v>
      </c>
      <c r="D12" s="587"/>
      <c r="E12" s="1" t="s">
        <v>5</v>
      </c>
      <c r="F12" s="588" t="str">
        <f>"คิดเป็น "&amp;TEXT(C12/C10,"0.00%")&amp;" ของผู้เข้าร่วมโครงการ"</f>
        <v>คิดเป็น 25.00% ของผู้เข้าร่วมโครงการ</v>
      </c>
      <c r="G12" s="588"/>
      <c r="H12" s="588"/>
      <c r="I12" s="588"/>
      <c r="J12" s="588"/>
      <c r="K12" s="588"/>
      <c r="L12" s="348"/>
      <c r="M12" s="348"/>
      <c r="N12" s="348"/>
      <c r="O12" s="348"/>
    </row>
    <row r="13" spans="1:17" ht="21.75">
      <c r="B13" s="153" t="s">
        <v>46</v>
      </c>
      <c r="C13" s="590">
        <f>M81</f>
        <v>3.95</v>
      </c>
      <c r="D13" s="590"/>
      <c r="E13" s="1"/>
      <c r="F13" s="347"/>
      <c r="G13" s="347"/>
      <c r="H13" s="347"/>
      <c r="I13" s="347"/>
      <c r="J13" s="347"/>
      <c r="K13" s="347"/>
      <c r="L13" s="348"/>
      <c r="M13" s="348"/>
      <c r="N13" s="348"/>
      <c r="O13" s="348"/>
    </row>
    <row r="14" spans="1:17" s="371" customFormat="1" ht="22.5" customHeight="1">
      <c r="B14" s="96" t="s">
        <v>47</v>
      </c>
      <c r="O14" s="117"/>
    </row>
    <row r="15" spans="1:17" s="371" customFormat="1" ht="27.75" customHeight="1">
      <c r="B15" s="596"/>
      <c r="C15" s="596"/>
      <c r="D15" s="596"/>
      <c r="E15" s="596"/>
      <c r="F15" s="596"/>
      <c r="G15" s="596"/>
      <c r="H15" s="596"/>
      <c r="I15" s="596"/>
      <c r="J15" s="596"/>
      <c r="K15" s="596"/>
      <c r="L15" s="596"/>
      <c r="M15" s="596"/>
      <c r="N15" s="596"/>
      <c r="O15" s="596"/>
    </row>
    <row r="16" spans="1:17" s="371" customFormat="1" ht="27.75" customHeight="1">
      <c r="B16" s="596"/>
      <c r="C16" s="596"/>
      <c r="D16" s="596"/>
      <c r="E16" s="596"/>
      <c r="F16" s="596"/>
      <c r="G16" s="596"/>
      <c r="H16" s="596"/>
      <c r="I16" s="596"/>
      <c r="J16" s="596"/>
      <c r="K16" s="596"/>
      <c r="L16" s="596"/>
      <c r="M16" s="596"/>
      <c r="N16" s="596"/>
      <c r="O16" s="596"/>
    </row>
    <row r="17" spans="2:15" s="371" customFormat="1" ht="43.5" customHeight="1">
      <c r="B17" s="596"/>
      <c r="C17" s="596"/>
      <c r="D17" s="596"/>
      <c r="E17" s="596"/>
      <c r="F17" s="596"/>
      <c r="G17" s="596"/>
      <c r="H17" s="596"/>
      <c r="I17" s="596"/>
      <c r="J17" s="596"/>
      <c r="K17" s="596"/>
      <c r="L17" s="596"/>
      <c r="M17" s="596"/>
      <c r="N17" s="596"/>
      <c r="O17" s="596"/>
    </row>
    <row r="18" spans="2:15" s="371" customFormat="1" ht="27" customHeight="1">
      <c r="B18" s="596"/>
      <c r="C18" s="596"/>
      <c r="D18" s="596"/>
      <c r="E18" s="596"/>
      <c r="F18" s="596"/>
      <c r="G18" s="596"/>
      <c r="H18" s="596"/>
      <c r="I18" s="596"/>
      <c r="J18" s="596"/>
      <c r="K18" s="596"/>
      <c r="L18" s="596"/>
      <c r="M18" s="596"/>
      <c r="N18" s="596"/>
      <c r="O18" s="596"/>
    </row>
    <row r="19" spans="2:15" ht="21.75">
      <c r="B19" s="17" t="s">
        <v>35</v>
      </c>
      <c r="C19" s="346"/>
      <c r="D19" s="346"/>
      <c r="E19" s="1"/>
      <c r="F19" s="347"/>
      <c r="G19" s="347"/>
      <c r="H19" s="347"/>
      <c r="I19" s="347"/>
      <c r="J19" s="347"/>
      <c r="K19" s="347"/>
      <c r="L19" s="348"/>
      <c r="M19" s="348"/>
      <c r="N19" s="348"/>
      <c r="O19" s="348"/>
    </row>
    <row r="20" spans="2:15" ht="21.75">
      <c r="B20" s="595" t="str">
        <f>IF(LEN(x_kpi1)&gt;0,x_kpi1,"")</f>
        <v>ร้อยละของกลุ่มเป้าหมาย</v>
      </c>
      <c r="C20" s="595"/>
      <c r="D20" s="595"/>
      <c r="E20" s="595"/>
      <c r="F20" s="591">
        <v>78</v>
      </c>
      <c r="G20" s="591"/>
      <c r="H20" s="592" t="str">
        <f>IF(LEN(B20)&gt;0,"ค่าเป้าหมาย","")</f>
        <v>ค่าเป้าหมาย</v>
      </c>
      <c r="I20" s="592"/>
      <c r="J20" s="593">
        <f>IF(ISNUMBER(x_kpi1v),x_kpi1v,"")</f>
        <v>80</v>
      </c>
      <c r="K20" s="593"/>
      <c r="L20" s="348" t="str">
        <f>IF(AND(F20&gt;=J20,LEN(F20)&gt;0),"(บรรลุเป้าหมาย)","")</f>
        <v/>
      </c>
      <c r="M20" s="348"/>
      <c r="N20" s="348"/>
      <c r="O20" s="348"/>
    </row>
    <row r="21" spans="2:15" ht="21.75">
      <c r="B21" s="595" t="str">
        <f>IF(LEN(x_kpi2)&gt;0,x_kpi2,"")</f>
        <v>ค่าความพึงพอใจเฉลี่ย</v>
      </c>
      <c r="C21" s="595"/>
      <c r="D21" s="595"/>
      <c r="E21" s="595"/>
      <c r="F21" s="591">
        <v>4</v>
      </c>
      <c r="G21" s="591"/>
      <c r="H21" s="592" t="str">
        <f t="shared" ref="H21:H23" si="0">IF(LEN(B21)&gt;0,"ค่าเป้าหมาย","")</f>
        <v>ค่าเป้าหมาย</v>
      </c>
      <c r="I21" s="592"/>
      <c r="J21" s="593">
        <f>IF(ISNUMBER(x_kpi2v),x_kpi2v,"")</f>
        <v>3.51</v>
      </c>
      <c r="K21" s="593"/>
      <c r="L21" s="348" t="str">
        <f>IF(AND(F21&gt;=J21,LEN(F21)&gt;0),"(บรรลุเป้าหมาย)","")</f>
        <v>(บรรลุเป้าหมาย)</v>
      </c>
      <c r="M21" s="348"/>
      <c r="N21" s="348"/>
      <c r="O21" s="348"/>
    </row>
    <row r="22" spans="2:15" ht="21.75">
      <c r="B22" s="595" t="str">
        <f>IF(LEN(x_kpi3)&gt;0,x_kpi3,"")</f>
        <v/>
      </c>
      <c r="C22" s="595"/>
      <c r="D22" s="595"/>
      <c r="E22" s="595"/>
      <c r="F22" s="591"/>
      <c r="G22" s="591"/>
      <c r="H22" s="592" t="str">
        <f t="shared" si="0"/>
        <v/>
      </c>
      <c r="I22" s="592"/>
      <c r="J22" s="593" t="str">
        <f>IF(ISNUMBER(x_kpi3v),x_kpi3v,"")</f>
        <v/>
      </c>
      <c r="K22" s="593"/>
      <c r="L22" s="348" t="str">
        <f>IF(AND(F22&gt;=J22,LEN(F22)&gt;0),"(บรรลุเป้าหมาย)","")</f>
        <v/>
      </c>
      <c r="M22" s="29"/>
      <c r="N22" s="348"/>
      <c r="O22" s="348"/>
    </row>
    <row r="23" spans="2:15" ht="21.75">
      <c r="B23" s="595" t="str">
        <f>IF(LEN(x_kpi4)&gt;0,x_kpi4,"")</f>
        <v/>
      </c>
      <c r="C23" s="595"/>
      <c r="D23" s="595"/>
      <c r="E23" s="595"/>
      <c r="F23" s="591"/>
      <c r="G23" s="591"/>
      <c r="H23" s="592" t="str">
        <f t="shared" si="0"/>
        <v/>
      </c>
      <c r="I23" s="592"/>
      <c r="J23" s="593" t="str">
        <f>IF(ISNUMBER(x_kpi4v),x_kpi4v,"")</f>
        <v/>
      </c>
      <c r="K23" s="593"/>
      <c r="L23" s="348" t="str">
        <f>IF(AND(F23&gt;=J23,LEN(F23)&gt;0),"(บรรลุเป้าหมาย)","")</f>
        <v/>
      </c>
      <c r="M23" s="29"/>
      <c r="N23" s="348"/>
      <c r="O23" s="348"/>
    </row>
    <row r="24" spans="2:15" ht="21.75">
      <c r="B24" s="17" t="s">
        <v>48</v>
      </c>
      <c r="C24" s="346"/>
      <c r="D24" s="346"/>
      <c r="E24" s="1"/>
      <c r="F24" s="347"/>
      <c r="G24" s="347"/>
      <c r="H24" s="347"/>
      <c r="I24" s="347"/>
      <c r="J24" s="347"/>
      <c r="K24" s="347"/>
      <c r="L24" s="348"/>
      <c r="M24" s="348"/>
      <c r="N24" s="348"/>
      <c r="O24" s="348"/>
    </row>
    <row r="25" spans="2:15" s="372" customFormat="1" ht="25.5" customHeight="1">
      <c r="B25" s="594"/>
      <c r="C25" s="594"/>
      <c r="D25" s="594"/>
      <c r="E25" s="594"/>
      <c r="F25" s="594"/>
      <c r="G25" s="594"/>
      <c r="H25" s="594"/>
      <c r="I25" s="594"/>
      <c r="J25" s="594"/>
      <c r="K25" s="594"/>
      <c r="L25" s="594"/>
      <c r="M25" s="594"/>
      <c r="N25" s="594"/>
      <c r="O25" s="138"/>
    </row>
    <row r="26" spans="2:15" s="372" customFormat="1" ht="25.5" customHeight="1">
      <c r="B26" s="594"/>
      <c r="C26" s="594"/>
      <c r="D26" s="594"/>
      <c r="E26" s="594"/>
      <c r="F26" s="594"/>
      <c r="G26" s="594"/>
      <c r="H26" s="594"/>
      <c r="I26" s="594"/>
      <c r="J26" s="594"/>
      <c r="K26" s="594"/>
      <c r="L26" s="594"/>
      <c r="M26" s="594"/>
      <c r="N26" s="594"/>
      <c r="O26" s="138"/>
    </row>
    <row r="27" spans="2:15" s="372" customFormat="1" ht="25.5" customHeight="1">
      <c r="B27" s="594"/>
      <c r="C27" s="594"/>
      <c r="D27" s="594"/>
      <c r="E27" s="594"/>
      <c r="F27" s="594"/>
      <c r="G27" s="594"/>
      <c r="H27" s="594"/>
      <c r="I27" s="594"/>
      <c r="J27" s="594"/>
      <c r="K27" s="594"/>
      <c r="L27" s="594"/>
      <c r="M27" s="594"/>
      <c r="N27" s="594"/>
      <c r="O27" s="138"/>
    </row>
    <row r="28" spans="2:15" s="372" customFormat="1" ht="25.5" customHeight="1">
      <c r="B28" s="594"/>
      <c r="C28" s="594"/>
      <c r="D28" s="594"/>
      <c r="E28" s="594"/>
      <c r="F28" s="594"/>
      <c r="G28" s="594"/>
      <c r="H28" s="594"/>
      <c r="I28" s="594"/>
      <c r="J28" s="594"/>
      <c r="K28" s="594"/>
      <c r="L28" s="594"/>
      <c r="M28" s="594"/>
      <c r="N28" s="594"/>
      <c r="O28" s="138"/>
    </row>
    <row r="29" spans="2:15" ht="21.75">
      <c r="B29" s="17" t="s">
        <v>36</v>
      </c>
      <c r="C29" s="346"/>
      <c r="D29" s="346"/>
      <c r="E29" s="1"/>
      <c r="F29" s="347"/>
      <c r="G29" s="347"/>
      <c r="H29" s="347"/>
      <c r="I29" s="347"/>
      <c r="J29" s="347"/>
      <c r="K29" s="347"/>
      <c r="L29" s="348"/>
      <c r="M29" s="348"/>
      <c r="N29" s="348"/>
      <c r="O29" s="348"/>
    </row>
    <row r="30" spans="2:15" ht="22.5" customHeight="1">
      <c r="B30" s="598"/>
      <c r="C30" s="598"/>
      <c r="D30" s="598"/>
      <c r="E30" s="598"/>
      <c r="F30" s="598"/>
      <c r="G30" s="598"/>
      <c r="H30" s="598"/>
      <c r="I30" s="598"/>
      <c r="J30" s="598"/>
      <c r="K30" s="598"/>
      <c r="L30" s="598"/>
      <c r="M30" s="598"/>
      <c r="N30" s="598"/>
      <c r="O30" s="348"/>
    </row>
    <row r="31" spans="2:15" ht="22.5" customHeight="1">
      <c r="B31" s="598"/>
      <c r="C31" s="598"/>
      <c r="D31" s="598"/>
      <c r="E31" s="598"/>
      <c r="F31" s="598"/>
      <c r="G31" s="598"/>
      <c r="H31" s="598"/>
      <c r="I31" s="598"/>
      <c r="J31" s="598"/>
      <c r="K31" s="598"/>
      <c r="L31" s="598"/>
      <c r="M31" s="598"/>
      <c r="N31" s="598"/>
      <c r="O31" s="348"/>
    </row>
    <row r="32" spans="2:15" ht="21.75">
      <c r="B32" s="598"/>
      <c r="C32" s="598"/>
      <c r="D32" s="598"/>
      <c r="E32" s="598"/>
      <c r="F32" s="598"/>
      <c r="G32" s="598"/>
      <c r="H32" s="598"/>
      <c r="I32" s="598"/>
      <c r="J32" s="598"/>
      <c r="K32" s="598"/>
      <c r="L32" s="598"/>
      <c r="M32" s="598"/>
      <c r="N32" s="598"/>
      <c r="O32" s="348"/>
    </row>
    <row r="33" spans="1:17" ht="21.75">
      <c r="B33" s="598"/>
      <c r="C33" s="598"/>
      <c r="D33" s="598"/>
      <c r="E33" s="598"/>
      <c r="F33" s="598"/>
      <c r="G33" s="598"/>
      <c r="H33" s="598"/>
      <c r="I33" s="598"/>
      <c r="J33" s="598"/>
      <c r="K33" s="598"/>
      <c r="L33" s="598"/>
      <c r="M33" s="598"/>
      <c r="N33" s="598"/>
      <c r="O33" s="348"/>
    </row>
    <row r="34" spans="1:17" ht="21.75">
      <c r="B34" s="345"/>
      <c r="C34" s="346"/>
      <c r="D34" s="346"/>
      <c r="E34" s="1"/>
      <c r="F34" s="347"/>
      <c r="G34" s="347"/>
      <c r="H34" s="347"/>
      <c r="I34" s="347"/>
      <c r="J34" s="347"/>
      <c r="K34" s="347"/>
      <c r="L34" s="348"/>
      <c r="M34" s="348"/>
      <c r="N34" s="348"/>
      <c r="O34" s="348"/>
    </row>
    <row r="35" spans="1:17" ht="39.75">
      <c r="A35" s="585" t="s">
        <v>1</v>
      </c>
      <c r="B35" s="585"/>
      <c r="C35" s="585"/>
      <c r="D35" s="585"/>
      <c r="E35" s="585"/>
      <c r="F35" s="585"/>
      <c r="G35" s="585"/>
      <c r="H35" s="585"/>
      <c r="I35" s="585"/>
      <c r="J35" s="585"/>
      <c r="K35" s="585"/>
      <c r="L35" s="585"/>
      <c r="M35" s="585"/>
      <c r="N35" s="585"/>
      <c r="O35" s="6"/>
      <c r="P35" s="1"/>
      <c r="Q35" s="1"/>
    </row>
    <row r="36" spans="1:17" ht="27" customHeight="1">
      <c r="A36" s="1"/>
      <c r="B36" s="586" t="str">
        <f>"ชื่อโครงการ "&amp;IF(ISTEXT(ProjTitle),ProjTitle,"?")</f>
        <v>ชื่อโครงการ อบรมนิสิต</v>
      </c>
      <c r="C36" s="586"/>
      <c r="D36" s="586"/>
      <c r="E36" s="586"/>
      <c r="F36" s="586"/>
      <c r="G36" s="586"/>
      <c r="H36" s="586"/>
      <c r="I36" s="586"/>
      <c r="J36" s="586"/>
      <c r="K36" s="586"/>
      <c r="L36" s="586"/>
      <c r="M36" s="586"/>
      <c r="N36" s="586"/>
      <c r="O36" s="346"/>
      <c r="P36" s="1"/>
      <c r="Q36" s="1"/>
    </row>
    <row r="37" spans="1:17" ht="21.75">
      <c r="A37" s="587" t="str">
        <f>"ดำเนินโครงการวันที่ "&amp;TEXT(y_idate,"[$-107041E]d mmm yy;@")&amp;IF(ISNUMBER(y_fdate)," ถึงวันที่ "&amp;TEXT(y_fdate,"[$-107041E]d mmm yy;@"),"")&amp;IF(LEN(y_vanue)&gt;0," ที่ "&amp;y_vanue,"")</f>
        <v>ดำเนินโครงการวันที่ 1 ม.ค. 57 ถึงวันที่ 1 ก.พ. 57 ที่ ศวท.</v>
      </c>
      <c r="B37" s="587"/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346"/>
      <c r="N37" s="346"/>
      <c r="O37" s="346"/>
      <c r="P37" s="1"/>
      <c r="Q37" s="1"/>
    </row>
    <row r="38" spans="1:17" ht="21.75">
      <c r="A38" s="1"/>
      <c r="B38" s="2" t="s">
        <v>3</v>
      </c>
      <c r="C38" s="587" t="str">
        <f>IF(ISTEXT(target),target,"?")</f>
        <v>นิสิตหลักสูตร วท.บ.(เคมี)</v>
      </c>
      <c r="D38" s="587"/>
      <c r="E38" s="587"/>
      <c r="F38" s="587"/>
      <c r="G38" s="587"/>
      <c r="H38" s="587"/>
      <c r="I38" s="3" t="s">
        <v>4</v>
      </c>
      <c r="J38" s="1">
        <f>targetNum</f>
        <v>50</v>
      </c>
      <c r="K38" s="346" t="s">
        <v>5</v>
      </c>
      <c r="L38" s="343"/>
      <c r="M38" s="346"/>
      <c r="N38" s="346"/>
      <c r="O38" s="346"/>
      <c r="P38" s="1"/>
      <c r="Q38" s="1"/>
    </row>
    <row r="39" spans="1:17" ht="21.75">
      <c r="A39" s="1"/>
      <c r="B39" s="2" t="s">
        <v>6</v>
      </c>
      <c r="C39" s="597">
        <f>Questionniar!C7</f>
        <v>20</v>
      </c>
      <c r="D39" s="587"/>
      <c r="E39" s="1" t="s">
        <v>5</v>
      </c>
      <c r="F39" s="599" t="str">
        <f>"คิดเป็น "&amp;TEXT(C39/J38,"0.00%")&amp;" ของกลุ่มเป้าหมาย"</f>
        <v>คิดเป็น 40.00% ของกลุ่มเป้าหมาย</v>
      </c>
      <c r="G39" s="599"/>
      <c r="H39" s="599"/>
      <c r="I39" s="599"/>
      <c r="J39" s="599"/>
      <c r="K39" s="599"/>
      <c r="L39" s="599"/>
      <c r="M39" s="599"/>
      <c r="N39" s="599"/>
      <c r="O39" s="348"/>
      <c r="P39" s="1"/>
      <c r="Q39" s="1"/>
    </row>
    <row r="40" spans="1:17" ht="21.75">
      <c r="A40" s="1"/>
      <c r="B40" s="2" t="s">
        <v>7</v>
      </c>
      <c r="C40" s="597">
        <f>y_replies</f>
        <v>5</v>
      </c>
      <c r="D40" s="597"/>
      <c r="E40" s="1" t="s">
        <v>5</v>
      </c>
      <c r="F40" s="599" t="str">
        <f>"คิดเป็น "&amp;TEXT(C40/C39,"0.00%")&amp;" ของผู้เข้าร่วมโครงการ"</f>
        <v>คิดเป็น 25.00% ของผู้เข้าร่วมโครงการ</v>
      </c>
      <c r="G40" s="599"/>
      <c r="H40" s="599"/>
      <c r="I40" s="599"/>
      <c r="J40" s="599"/>
      <c r="K40" s="599"/>
      <c r="L40" s="599"/>
      <c r="M40" s="599"/>
      <c r="N40" s="599"/>
      <c r="O40" s="348"/>
      <c r="P40" s="1"/>
      <c r="Q40" s="1"/>
    </row>
    <row r="41" spans="1:17" ht="24">
      <c r="A41" s="80"/>
      <c r="B41" s="600" t="str">
        <f>Questionniar!A8</f>
        <v>ข้อมูลทั่วไป</v>
      </c>
      <c r="C41" s="600"/>
      <c r="D41" s="600"/>
      <c r="E41" s="600"/>
      <c r="F41" s="600"/>
      <c r="G41" s="600"/>
      <c r="H41" s="600"/>
      <c r="I41" s="600"/>
      <c r="J41" s="600"/>
      <c r="K41" s="600"/>
      <c r="L41" s="600"/>
      <c r="M41" s="600"/>
      <c r="N41" s="600"/>
      <c r="O41" s="346"/>
      <c r="P41" s="1"/>
      <c r="Q41" s="1"/>
    </row>
    <row r="42" spans="1:17" ht="20.25" customHeight="1">
      <c r="A42" s="1"/>
      <c r="B42" s="140" t="str">
        <f>IF(LEN(Questionniar!B9)&gt;0,Questionniar!B9,"")</f>
        <v>เพศ</v>
      </c>
      <c r="C42" s="583" t="str">
        <f>IF(ISTEXT(Questionniar!C9),Questionniar!C9&amp;" "&amp;COUNTIF(Questionniar!K9:HB9,Questionniar!C$8)&amp;" คน  ","")&amp;IF(ISTEXT(Questionniar!D9),Questionniar!D9&amp;" "&amp;COUNTIF(Questionniar!K9:HB9,Questionniar!D$8)&amp;" คน ","")&amp;IF(ISTEXT(Questionniar!E9),Questionniar!E9&amp;" "&amp;COUNTIF(Questionniar!K9:HB9,Questionniar!E$8)&amp;" คน  ","")&amp;IF(ISTEXT(Questionniar!F9),Questionniar!F9&amp;" "&amp;COUNTIF(Questionniar!K9:HB9,Questionniar!F$8)&amp;" คน  ","")&amp;IF(ISTEXT(Questionniar!G9),Questionniar!G9&amp;" "&amp;COUNTIF(Questionniar!K9:HB9,Questionniar!G$8)&amp;" คน  ","")&amp;IF(ISTEXT(Questionniar!J9),Questionniar!J9&amp;" "&amp;COUNTIF(Questionniar!K9:HB9,Questionniar!J$8)&amp;" คน  ","")</f>
        <v xml:space="preserve">หญิง 3 คน  ชาย 2 คน </v>
      </c>
      <c r="D42" s="583"/>
      <c r="E42" s="583"/>
      <c r="F42" s="583"/>
      <c r="G42" s="583"/>
      <c r="H42" s="583"/>
      <c r="I42" s="583"/>
      <c r="J42" s="583"/>
      <c r="K42" s="583"/>
      <c r="L42" s="583"/>
      <c r="M42" s="583"/>
      <c r="N42" s="583"/>
      <c r="O42" s="346"/>
      <c r="P42" s="1"/>
      <c r="Q42" s="1"/>
    </row>
    <row r="43" spans="1:17" ht="20.25" customHeight="1">
      <c r="A43" s="1"/>
      <c r="B43" s="140" t="str">
        <f>IF(LEN(Questionniar!B10)&gt;0,Questionniar!B10,"")</f>
        <v/>
      </c>
      <c r="C43" s="583" t="str">
        <f>IF(ISTEXT(Questionniar!C10),Questionniar!C10&amp;" "&amp;COUNTIF(Questionniar!K10:HB10,Questionniar!C$8)&amp;" คน  ","")&amp;IF(ISTEXT(Questionniar!D10),Questionniar!D10&amp;" "&amp;COUNTIF(Questionniar!K10:HB10,Questionniar!D$8)&amp;" คน ","")&amp;IF(ISTEXT(Questionniar!E10),Questionniar!E10&amp;" "&amp;COUNTIF(Questionniar!K10:HB10,Questionniar!E$8)&amp;" คน  ","")&amp;IF(ISTEXT(Questionniar!F10),Questionniar!F10&amp;" "&amp;COUNTIF(Questionniar!K10:HB10,Questionniar!F$8)&amp;" คน  ","")&amp;IF(ISTEXT(Questionniar!G10),Questionniar!G10&amp;" "&amp;COUNTIF(Questionniar!K10:HB10,Questionniar!G$8)&amp;" คน  ","")&amp;IF(ISTEXT(Questionniar!J10),Questionniar!J10&amp;" "&amp;COUNTIF(Questionniar!K10:HB10,Questionniar!J$8)&amp;" คน  ","")</f>
        <v/>
      </c>
      <c r="D43" s="583"/>
      <c r="E43" s="583"/>
      <c r="F43" s="583"/>
      <c r="G43" s="583"/>
      <c r="H43" s="583"/>
      <c r="I43" s="583"/>
      <c r="J43" s="583"/>
      <c r="K43" s="583"/>
      <c r="L43" s="583"/>
      <c r="M43" s="583"/>
      <c r="N43" s="583"/>
      <c r="O43" s="1"/>
      <c r="P43" s="1"/>
      <c r="Q43" s="1"/>
    </row>
    <row r="44" spans="1:17" ht="20.25" customHeight="1">
      <c r="A44" s="1"/>
      <c r="B44" s="140" t="str">
        <f>IF(LEN(Questionniar!B11)&gt;0,Questionniar!B11,"")</f>
        <v/>
      </c>
      <c r="C44" s="583" t="str">
        <f>IF(ISTEXT(Questionniar!C11),Questionniar!C11&amp;" "&amp;COUNTIF(Questionniar!K11:HB11,Questionniar!C$8)&amp;" คน  ","")&amp;IF(ISTEXT(Questionniar!D11),Questionniar!D11&amp;" "&amp;COUNTIF(Questionniar!K11:HB11,Questionniar!D$8)&amp;" คน ","")&amp;IF(ISTEXT(Questionniar!E11),Questionniar!E11&amp;" "&amp;COUNTIF(Questionniar!K11:HB11,Questionniar!E$8)&amp;" คน  ","")&amp;IF(ISTEXT(Questionniar!F11),Questionniar!F11&amp;" "&amp;COUNTIF(Questionniar!K11:HB11,Questionniar!F$8)&amp;" คน  ","")&amp;IF(ISTEXT(Questionniar!G11),Questionniar!G11&amp;" "&amp;COUNTIF(Questionniar!K11:HB11,Questionniar!G$8)&amp;" คน  ","")&amp;IF(ISTEXT(Questionniar!J11),Questionniar!J11&amp;" "&amp;COUNTIF(Questionniar!K11:HB11,Questionniar!J$8)&amp;" คน  ","")</f>
        <v/>
      </c>
      <c r="D44" s="583"/>
      <c r="E44" s="583"/>
      <c r="F44" s="583"/>
      <c r="G44" s="583"/>
      <c r="H44" s="583"/>
      <c r="I44" s="583"/>
      <c r="J44" s="583"/>
      <c r="K44" s="583"/>
      <c r="L44" s="583"/>
      <c r="M44" s="583"/>
      <c r="N44" s="583"/>
      <c r="O44" s="1"/>
      <c r="P44" s="1"/>
      <c r="Q44" s="1"/>
    </row>
    <row r="45" spans="1:17" ht="20.25" customHeight="1">
      <c r="A45" s="1"/>
      <c r="B45" s="140" t="str">
        <f>IF(LEN(Questionniar!B12)&gt;0,Questionniar!B12,"")</f>
        <v/>
      </c>
      <c r="C45" s="583" t="str">
        <f>IF(ISTEXT(Questionniar!C12),Questionniar!C12&amp;" "&amp;COUNTIF(Questionniar!K12:HB12,Questionniar!C$8)&amp;" คน  ","")&amp;IF(ISTEXT(Questionniar!D12),Questionniar!D12&amp;" "&amp;COUNTIF(Questionniar!K12:HB12,Questionniar!D$8)&amp;" คน ","")&amp;IF(ISTEXT(Questionniar!E12),Questionniar!E12&amp;" "&amp;COUNTIF(Questionniar!K12:HB12,Questionniar!E$8)&amp;" คน  ","")&amp;IF(ISTEXT(Questionniar!F12),Questionniar!F12&amp;" "&amp;COUNTIF(Questionniar!K12:HB12,Questionniar!F$8)&amp;" คน  ","")&amp;IF(ISTEXT(Questionniar!G12),Questionniar!G12&amp;" "&amp;COUNTIF(Questionniar!K12:HB12,Questionniar!G$8)&amp;" คน  ","")&amp;IF(ISTEXT(Questionniar!J12),Questionniar!J12&amp;" "&amp;COUNTIF(Questionniar!K12:HB12,Questionniar!J$8)&amp;" คน  ","")</f>
        <v/>
      </c>
      <c r="D45" s="583"/>
      <c r="E45" s="583"/>
      <c r="F45" s="583"/>
      <c r="G45" s="583"/>
      <c r="H45" s="583"/>
      <c r="I45" s="583"/>
      <c r="J45" s="583"/>
      <c r="K45" s="583"/>
      <c r="L45" s="583"/>
      <c r="M45" s="583"/>
      <c r="N45" s="583"/>
      <c r="O45" s="1"/>
      <c r="P45" s="1"/>
      <c r="Q45" s="1"/>
    </row>
    <row r="46" spans="1:17" ht="20.25" customHeight="1">
      <c r="A46" s="1"/>
      <c r="B46" s="140" t="str">
        <f>IF(LEN(Questionniar!B13)&gt;0,Questionniar!B13,"")</f>
        <v/>
      </c>
      <c r="C46" s="583" t="str">
        <f>IF(ISTEXT(Questionniar!C13),Questionniar!C13&amp;" "&amp;COUNTIF(Questionniar!K13:HB13,Questionniar!C$8)&amp;" คน  ","")&amp;IF(ISTEXT(Questionniar!D13),Questionniar!D13&amp;" "&amp;COUNTIF(Questionniar!K13:HB13,Questionniar!D$8)&amp;" คน ","")&amp;IF(ISTEXT(Questionniar!E13),Questionniar!E13&amp;" "&amp;COUNTIF(Questionniar!K13:HB13,Questionniar!E$8)&amp;" คน  ","")&amp;IF(ISTEXT(Questionniar!F13),Questionniar!F13&amp;" "&amp;COUNTIF(Questionniar!K13:HB13,Questionniar!F$8)&amp;" คน  ","")&amp;IF(ISTEXT(Questionniar!G13),Questionniar!G13&amp;" "&amp;COUNTIF(Questionniar!K13:HB13,Questionniar!G$8)&amp;" คน  ","")&amp;IF(ISTEXT(Questionniar!J13),Questionniar!J13&amp;" "&amp;COUNTIF(Questionniar!K13:HB13,Questionniar!J$8)&amp;" คน  ","")</f>
        <v/>
      </c>
      <c r="D46" s="583"/>
      <c r="E46" s="583"/>
      <c r="F46" s="583"/>
      <c r="G46" s="583"/>
      <c r="H46" s="583"/>
      <c r="I46" s="583"/>
      <c r="J46" s="583"/>
      <c r="K46" s="583"/>
      <c r="L46" s="583"/>
      <c r="M46" s="583"/>
      <c r="N46" s="583"/>
      <c r="O46" s="1"/>
      <c r="P46" s="1"/>
      <c r="Q46" s="1"/>
    </row>
    <row r="47" spans="1:17" ht="20.25" customHeight="1">
      <c r="A47" s="1"/>
      <c r="B47" s="140" t="str">
        <f>IF(LEN(Questionniar!B14)&gt;0,Questionniar!B14,"")</f>
        <v/>
      </c>
      <c r="C47" s="583" t="str">
        <f>IF(ISTEXT(Questionniar!C14),Questionniar!C14&amp;" "&amp;COUNTIF(Questionniar!K14:HB14,Questionniar!C$8)&amp;" คน  ","")&amp;IF(ISTEXT(Questionniar!D14),Questionniar!D14&amp;" "&amp;COUNTIF(Questionniar!K14:HB14,Questionniar!D$8)&amp;" คน ","")&amp;IF(ISTEXT(Questionniar!E14),Questionniar!E14&amp;" "&amp;COUNTIF(Questionniar!K14:HB14,Questionniar!E$8)&amp;" คน  ","")&amp;IF(ISTEXT(Questionniar!F14),Questionniar!F14&amp;" "&amp;COUNTIF(Questionniar!K14:HB14,Questionniar!F$8)&amp;" คน  ","")&amp;IF(ISTEXT(Questionniar!G14),Questionniar!G14&amp;" "&amp;COUNTIF(Questionniar!K14:HB14,Questionniar!G$8)&amp;" คน  ","")&amp;IF(ISTEXT(Questionniar!J14),Questionniar!J14&amp;" "&amp;COUNTIF(Questionniar!K14:HB14,Questionniar!J$8)&amp;" คน  ","")</f>
        <v/>
      </c>
      <c r="D47" s="583"/>
      <c r="E47" s="583"/>
      <c r="F47" s="583"/>
      <c r="G47" s="583"/>
      <c r="H47" s="583"/>
      <c r="I47" s="583"/>
      <c r="J47" s="583"/>
      <c r="K47" s="583"/>
      <c r="L47" s="583"/>
      <c r="M47" s="583"/>
      <c r="N47" s="583"/>
      <c r="O47" s="1"/>
      <c r="P47" s="1"/>
      <c r="Q47" s="1"/>
    </row>
    <row r="48" spans="1:17" ht="20.25" customHeight="1">
      <c r="A48" s="1"/>
      <c r="B48" s="140" t="str">
        <f>IF(LEN(Questionniar!B15)&gt;0,Questionniar!B15,"")</f>
        <v/>
      </c>
      <c r="C48" s="583" t="str">
        <f>IF(ISTEXT(Questionniar!C15),Questionniar!C15&amp;" "&amp;COUNTIF(Questionniar!K15:HB15,Questionniar!C$8)&amp;" คน  ","")&amp;IF(ISTEXT(Questionniar!D15),Questionniar!D15&amp;" "&amp;COUNTIF(Questionniar!K15:HB15,Questionniar!D$8)&amp;" คน ","")&amp;IF(ISTEXT(Questionniar!E15),Questionniar!E15&amp;" "&amp;COUNTIF(Questionniar!K15:HB15,Questionniar!E$8)&amp;" คน  ","")&amp;IF(ISTEXT(Questionniar!F15),Questionniar!F15&amp;" "&amp;COUNTIF(Questionniar!K15:HB15,Questionniar!F$8)&amp;" คน  ","")&amp;IF(ISTEXT(Questionniar!G15),Questionniar!G15&amp;" "&amp;COUNTIF(Questionniar!K15:HB15,Questionniar!G$8)&amp;" คน  ","")&amp;IF(ISTEXT(Questionniar!J15),Questionniar!J15&amp;" "&amp;COUNTIF(Questionniar!K15:HB15,Questionniar!J$8)&amp;" คน  ","")</f>
        <v/>
      </c>
      <c r="D48" s="583"/>
      <c r="E48" s="583"/>
      <c r="F48" s="583"/>
      <c r="G48" s="583"/>
      <c r="H48" s="583"/>
      <c r="I48" s="583"/>
      <c r="J48" s="583"/>
      <c r="K48" s="583"/>
      <c r="L48" s="583"/>
      <c r="M48" s="583"/>
      <c r="N48" s="583"/>
      <c r="O48" s="1"/>
      <c r="P48" s="1"/>
      <c r="Q48" s="1"/>
    </row>
    <row r="49" spans="1:17" ht="20.25" customHeight="1">
      <c r="A49" s="1"/>
      <c r="B49" s="140" t="str">
        <f>IF(LEN(Questionniar!B16)&gt;0,Questionniar!B16,"")</f>
        <v/>
      </c>
      <c r="C49" s="583" t="str">
        <f>IF(ISTEXT(Questionniar!C16),Questionniar!C16&amp;" "&amp;COUNTIF(Questionniar!K16:HB16,Questionniar!C$8)&amp;" คน  ","")&amp;IF(ISTEXT(Questionniar!D16),Questionniar!D16&amp;" "&amp;COUNTIF(Questionniar!K16:HB16,Questionniar!D$8)&amp;" คน ","")&amp;IF(ISTEXT(Questionniar!E16),Questionniar!E16&amp;" "&amp;COUNTIF(Questionniar!K16:HB16,Questionniar!E$8)&amp;" คน  ","")&amp;IF(ISTEXT(Questionniar!F16),Questionniar!F16&amp;" "&amp;COUNTIF(Questionniar!K16:HB16,Questionniar!F$8)&amp;" คน  ","")&amp;IF(ISTEXT(Questionniar!G16),Questionniar!G16&amp;" "&amp;COUNTIF(Questionniar!K16:HB16,Questionniar!G$8)&amp;" คน  ","")&amp;IF(ISTEXT(Questionniar!J16),Questionniar!J16&amp;" "&amp;COUNTIF(Questionniar!K16:HB16,Questionniar!J$8)&amp;" คน  ","")</f>
        <v/>
      </c>
      <c r="D49" s="583"/>
      <c r="E49" s="583"/>
      <c r="F49" s="583"/>
      <c r="G49" s="583"/>
      <c r="H49" s="583"/>
      <c r="I49" s="583"/>
      <c r="J49" s="583"/>
      <c r="K49" s="583"/>
      <c r="L49" s="583"/>
      <c r="M49" s="583"/>
      <c r="N49" s="583"/>
      <c r="O49" s="1"/>
      <c r="P49" s="1"/>
      <c r="Q49" s="1"/>
    </row>
    <row r="50" spans="1:17" ht="20.25" customHeight="1">
      <c r="A50" s="1"/>
      <c r="B50" s="140" t="str">
        <f>IF(LEN(Questionniar!B17)&gt;0,Questionniar!B17,"")</f>
        <v/>
      </c>
      <c r="C50" s="583" t="str">
        <f>IF(ISTEXT(Questionniar!C17),Questionniar!C17&amp;" "&amp;COUNTIF(Questionniar!K17:HB17,Questionniar!C$8)&amp;" คน  ","")&amp;IF(ISTEXT(Questionniar!D17),Questionniar!D17&amp;" "&amp;COUNTIF(Questionniar!K17:HB17,Questionniar!D$8)&amp;" คน ","")&amp;IF(ISTEXT(Questionniar!E17),Questionniar!E17&amp;" "&amp;COUNTIF(Questionniar!K17:HB17,Questionniar!E$8)&amp;" คน  ","")&amp;IF(ISTEXT(Questionniar!F17),Questionniar!F17&amp;" "&amp;COUNTIF(Questionniar!K17:HB17,Questionniar!F$8)&amp;" คน  ","")&amp;IF(ISTEXT(Questionniar!G17),Questionniar!G17&amp;" "&amp;COUNTIF(Questionniar!K17:HB17,Questionniar!G$8)&amp;" คน  ","")&amp;IF(ISTEXT(Questionniar!J17),Questionniar!J17&amp;" "&amp;COUNTIF(Questionniar!K17:HB17,Questionniar!J$8)&amp;" คน  ","")</f>
        <v/>
      </c>
      <c r="D50" s="583"/>
      <c r="E50" s="583"/>
      <c r="F50" s="583"/>
      <c r="G50" s="583"/>
      <c r="H50" s="583"/>
      <c r="I50" s="583"/>
      <c r="J50" s="583"/>
      <c r="K50" s="583"/>
      <c r="L50" s="583"/>
      <c r="M50" s="583"/>
      <c r="N50" s="583"/>
      <c r="O50" s="1"/>
      <c r="P50" s="1"/>
      <c r="Q50" s="1"/>
    </row>
    <row r="51" spans="1:17" ht="20.25" customHeight="1">
      <c r="A51" s="1"/>
      <c r="B51" s="140" t="str">
        <f>IF(LEN(Questionniar!B18)&gt;0,Questionniar!B18,"")</f>
        <v/>
      </c>
      <c r="C51" s="583" t="str">
        <f>IF(ISTEXT(Questionniar!C18),Questionniar!C18&amp;" "&amp;COUNTIF(Questionniar!K18:HB18,Questionniar!C$8)&amp;" คน  ","")&amp;IF(ISTEXT(Questionniar!D18),Questionniar!D18&amp;" "&amp;COUNTIF(Questionniar!K18:HB18,Questionniar!D$8)&amp;" คน ","")&amp;IF(ISTEXT(Questionniar!E18),Questionniar!E18&amp;" "&amp;COUNTIF(Questionniar!K18:HB18,Questionniar!E$8)&amp;" คน  ","")&amp;IF(ISTEXT(Questionniar!F18),Questionniar!F18&amp;" "&amp;COUNTIF(Questionniar!K18:HB18,Questionniar!F$8)&amp;" คน  ","")&amp;IF(ISTEXT(Questionniar!G18),Questionniar!G18&amp;" "&amp;COUNTIF(Questionniar!K18:HB18,Questionniar!G$8)&amp;" คน  ","")&amp;IF(ISTEXT(Questionniar!J18),Questionniar!J18&amp;" "&amp;COUNTIF(Questionniar!K18:HB18,Questionniar!J$8)&amp;" คน  ","")</f>
        <v/>
      </c>
      <c r="D51" s="583"/>
      <c r="E51" s="583"/>
      <c r="F51" s="583"/>
      <c r="G51" s="583"/>
      <c r="H51" s="583"/>
      <c r="I51" s="583"/>
      <c r="J51" s="583"/>
      <c r="K51" s="583"/>
      <c r="L51" s="583"/>
      <c r="M51" s="583"/>
      <c r="N51" s="583"/>
      <c r="O51" s="1"/>
      <c r="P51" s="1"/>
      <c r="Q51" s="1"/>
    </row>
    <row r="52" spans="1:17" ht="24">
      <c r="A52" s="80"/>
      <c r="B52" s="600" t="str">
        <f>IF(LEN(B53&gt;0),Questionniar!A19,"")</f>
        <v>คำถามอื่น</v>
      </c>
      <c r="C52" s="600" t="str">
        <f>IF(LEN(B52)&gt;0,IF(ISTEXT(Questionniar!C19),Questionniar!C19&amp;" "&amp;COUNTIF(Questionniar!K19:HB19,Questionniar!C19)&amp;" คน ","")&amp;IF(ISTEXT(Questionniar!D19),Questionniar!D19&amp;" "&amp;COUNTIF(Questionniar!K19:HB19,Questionniar!D19)&amp;" คน ","")&amp;IF(ISTEXT(Questionniar!E19),Questionniar!E19&amp;" "&amp;COUNTIF(Questionniar!K19:HB19,Questionniar!E19)&amp;" คน ","")&amp;IF(ISTEXT(Questionniar!F19),Questionniar!F19&amp;" "&amp;COUNTIF(Questionniar!K19:HB19,Questionniar!F19)&amp;" คน ","")&amp;IF(ISTEXT(Questionniar!G19),Questionniar!G19&amp;" "&amp;COUNTIF(Questionniar!K19:HB19,Questionniar!G19)&amp;" คน ","")&amp;IF(ISTEXT(Questionniar!J19),Questionniar!J19&amp;" "&amp;COUNTIF(Questionniar!K19:HB19,Questionniar!J19)&amp;" คน ",""),"")</f>
        <v/>
      </c>
      <c r="D52" s="600"/>
      <c r="E52" s="600"/>
      <c r="F52" s="600"/>
      <c r="G52" s="600"/>
      <c r="H52" s="600"/>
      <c r="I52" s="600"/>
      <c r="J52" s="600"/>
      <c r="K52" s="600"/>
      <c r="L52" s="600"/>
      <c r="M52" s="600"/>
      <c r="N52" s="600"/>
      <c r="O52" s="1"/>
      <c r="P52" s="1"/>
      <c r="Q52" s="1"/>
    </row>
    <row r="53" spans="1:17" ht="21" customHeight="1">
      <c r="A53" s="1"/>
      <c r="B53" s="126" t="str">
        <f>IF(LEN(Questionniar!B20)&gt;0,Questionniar!B20,"")</f>
        <v>ระดับความรู้เกี่ยวกับหัวข้อที่อบรม</v>
      </c>
      <c r="C53" s="583" t="str">
        <f>IF(LEN(B53)&gt;0,IF(ISTEXT(Questionniar!C20),Questionniar!C20&amp;" "&amp;COUNTIF(Questionniar!K20:HB20,Questionniar!C$19)&amp;" คน ","")&amp;IF(ISTEXT(Questionniar!D20),Questionniar!D20&amp;" "&amp;COUNTIF(Questionniar!K20:HB20,Questionniar!D$19)&amp;" คน ","")&amp;IF(ISTEXT(Questionniar!E20),Questionniar!E20&amp;" "&amp;COUNTIF(Questionniar!K20:HB20,Questionniar!E$19)&amp;" คน ","")&amp;IF(ISTEXT(Questionniar!F20),Questionniar!F20&amp;" "&amp;COUNTIF(Questionniar!K20:HB20,Questionniar!F$19)&amp;" คน ","")&amp;IF(ISTEXT(Questionniar!G20),Questionniar!G20&amp;" "&amp;COUNTIF(Questionniar!K20:HB20,Questionniar!G$19)&amp;" คน ","")&amp;IF(ISTEXT(Questionniar!J20),Questionniar!J20&amp;" "&amp;COUNTIF(Questionniar!K20:HB20,Questionniar!J$19)&amp;" คน ",""),"")</f>
        <v xml:space="preserve">มาก 3 คน ปานกลาง 1 คน น้อย 1 คน </v>
      </c>
      <c r="D53" s="583"/>
      <c r="E53" s="583"/>
      <c r="F53" s="583"/>
      <c r="G53" s="583"/>
      <c r="H53" s="583"/>
      <c r="I53" s="583"/>
      <c r="J53" s="583"/>
      <c r="K53" s="583"/>
      <c r="L53" s="583"/>
      <c r="M53" s="583"/>
      <c r="N53" s="583"/>
      <c r="O53" s="1"/>
      <c r="P53" s="1"/>
      <c r="Q53" s="1"/>
    </row>
    <row r="54" spans="1:17" ht="21" customHeight="1">
      <c r="A54" s="1"/>
      <c r="B54" s="126" t="str">
        <f>IF(LEN(Questionniar!B21)&gt;0,Questionniar!B21,"")</f>
        <v/>
      </c>
      <c r="C54" s="583" t="str">
        <f>IF(LEN(B54)&gt;0,IF(ISTEXT(Questionniar!C21),Questionniar!C21&amp;" "&amp;COUNTIF(Questionniar!K21:HB21,Questionniar!C$19)&amp;" คน ","")&amp;IF(ISTEXT(Questionniar!D21),Questionniar!D21&amp;" "&amp;COUNTIF(Questionniar!K21:HB21,Questionniar!D$19)&amp;" คน ","")&amp;IF(ISTEXT(Questionniar!E21),Questionniar!E21&amp;" "&amp;COUNTIF(Questionniar!K21:HB21,Questionniar!E$19)&amp;" คน ","")&amp;IF(ISTEXT(Questionniar!F21),Questionniar!F21&amp;" "&amp;COUNTIF(Questionniar!K21:HB21,Questionniar!F$19)&amp;" คน ","")&amp;IF(ISTEXT(Questionniar!G21),Questionniar!G21&amp;" "&amp;COUNTIF(Questionniar!K21:HB21,Questionniar!G$19)&amp;" คน ","")&amp;IF(ISTEXT(Questionniar!J21),Questionniar!J21&amp;" "&amp;COUNTIF(Questionniar!K21:HB21,Questionniar!J$19)&amp;" คน ",""),"")</f>
        <v/>
      </c>
      <c r="D54" s="583"/>
      <c r="E54" s="583"/>
      <c r="F54" s="583"/>
      <c r="G54" s="583"/>
      <c r="H54" s="583"/>
      <c r="I54" s="583"/>
      <c r="J54" s="583"/>
      <c r="K54" s="583"/>
      <c r="L54" s="583"/>
      <c r="M54" s="583"/>
      <c r="N54" s="583"/>
      <c r="O54" s="1"/>
      <c r="P54" s="1"/>
      <c r="Q54" s="1"/>
    </row>
    <row r="55" spans="1:17" ht="21" customHeight="1">
      <c r="A55" s="1"/>
      <c r="B55" s="126" t="str">
        <f>IF(LEN(Questionniar!B22)&gt;0,Questionniar!B22,"")</f>
        <v/>
      </c>
      <c r="C55" s="583" t="str">
        <f>IF(LEN(B55)&gt;0,IF(ISTEXT(Questionniar!C22),Questionniar!C22&amp;" "&amp;COUNTIF(Questionniar!K22:HB22,Questionniar!C$19)&amp;" คน ","")&amp;IF(ISTEXT(Questionniar!D22),Questionniar!D22&amp;" "&amp;COUNTIF(Questionniar!K22:HB22,Questionniar!D$19)&amp;" คน ","")&amp;IF(ISTEXT(Questionniar!E22),Questionniar!E22&amp;" "&amp;COUNTIF(Questionniar!K22:HB22,Questionniar!E$19)&amp;" คน ","")&amp;IF(ISTEXT(Questionniar!F22),Questionniar!F22&amp;" "&amp;COUNTIF(Questionniar!K22:HB22,Questionniar!F$19)&amp;" คน ","")&amp;IF(ISTEXT(Questionniar!G22),Questionniar!G22&amp;" "&amp;COUNTIF(Questionniar!K22:HB22,Questionniar!G$19)&amp;" คน ","")&amp;IF(ISTEXT(Questionniar!J22),Questionniar!J22&amp;" "&amp;COUNTIF(Questionniar!K22:HB22,Questionniar!J$19)&amp;" คน ",""),"")</f>
        <v/>
      </c>
      <c r="D55" s="583"/>
      <c r="E55" s="583"/>
      <c r="F55" s="583"/>
      <c r="G55" s="583"/>
      <c r="H55" s="583"/>
      <c r="I55" s="583"/>
      <c r="J55" s="583"/>
      <c r="K55" s="583"/>
      <c r="L55" s="583"/>
      <c r="M55" s="583"/>
      <c r="N55" s="583"/>
      <c r="O55" s="1"/>
      <c r="P55" s="1"/>
      <c r="Q55" s="1"/>
    </row>
    <row r="56" spans="1:17" ht="21" customHeight="1">
      <c r="A56" s="1"/>
      <c r="B56" s="126" t="str">
        <f>IF(LEN(Questionniar!B23)&gt;0,Questionniar!B23,"")</f>
        <v/>
      </c>
      <c r="C56" s="583" t="str">
        <f>IF(LEN(B56)&gt;0,IF(ISTEXT(Questionniar!C23),Questionniar!C23&amp;" "&amp;COUNTIF(Questionniar!K23:HB23,Questionniar!C$19)&amp;" คน ","")&amp;IF(ISTEXT(Questionniar!D23),Questionniar!D23&amp;" "&amp;COUNTIF(Questionniar!K23:HB23,Questionniar!D$19)&amp;" คน ","")&amp;IF(ISTEXT(Questionniar!E23),Questionniar!E23&amp;" "&amp;COUNTIF(Questionniar!K23:HB23,Questionniar!E$19)&amp;" คน ","")&amp;IF(ISTEXT(Questionniar!F23),Questionniar!F23&amp;" "&amp;COUNTIF(Questionniar!K23:HB23,Questionniar!F$19)&amp;" คน ","")&amp;IF(ISTEXT(Questionniar!G23),Questionniar!G23&amp;" "&amp;COUNTIF(Questionniar!K23:HB23,Questionniar!G$19)&amp;" คน ","")&amp;IF(ISTEXT(Questionniar!J23),Questionniar!J23&amp;" "&amp;COUNTIF(Questionniar!K23:HB23,Questionniar!J$19)&amp;" คน ",""),"")</f>
        <v/>
      </c>
      <c r="D56" s="583"/>
      <c r="E56" s="583"/>
      <c r="F56" s="583"/>
      <c r="G56" s="583"/>
      <c r="H56" s="583"/>
      <c r="I56" s="583"/>
      <c r="J56" s="583"/>
      <c r="K56" s="583"/>
      <c r="L56" s="583"/>
      <c r="M56" s="583"/>
      <c r="N56" s="583"/>
      <c r="O56" s="1"/>
      <c r="P56" s="1"/>
      <c r="Q56" s="1"/>
    </row>
    <row r="57" spans="1:17" ht="21" customHeight="1">
      <c r="A57" s="1"/>
      <c r="B57" s="126" t="str">
        <f>IF(LEN(Questionniar!B24)&gt;0,Questionniar!B24,"")</f>
        <v/>
      </c>
      <c r="C57" s="583" t="str">
        <f>IF(LEN(B57)&gt;0,IF(ISTEXT(Questionniar!C24),Questionniar!C24&amp;" "&amp;COUNTIF(Questionniar!K24:HB24,Questionniar!C$19)&amp;" คน ","")&amp;IF(ISTEXT(Questionniar!D24),Questionniar!D24&amp;" "&amp;COUNTIF(Questionniar!K24:HB24,Questionniar!D$19)&amp;" คน ","")&amp;IF(ISTEXT(Questionniar!E24),Questionniar!E24&amp;" "&amp;COUNTIF(Questionniar!K24:HB24,Questionniar!E$19)&amp;" คน ","")&amp;IF(ISTEXT(Questionniar!F24),Questionniar!F24&amp;" "&amp;COUNTIF(Questionniar!K24:HB24,Questionniar!F$19)&amp;" คน ","")&amp;IF(ISTEXT(Questionniar!G24),Questionniar!G24&amp;" "&amp;COUNTIF(Questionniar!K24:HB24,Questionniar!G$19)&amp;" คน ","")&amp;IF(ISTEXT(Questionniar!J24),Questionniar!J24&amp;" "&amp;COUNTIF(Questionniar!K24:HB24,Questionniar!J$19)&amp;" คน ",""),"")</f>
        <v/>
      </c>
      <c r="D57" s="583"/>
      <c r="E57" s="583"/>
      <c r="F57" s="583"/>
      <c r="G57" s="583"/>
      <c r="H57" s="583"/>
      <c r="I57" s="583"/>
      <c r="J57" s="583"/>
      <c r="K57" s="583"/>
      <c r="L57" s="583"/>
      <c r="M57" s="583"/>
      <c r="N57" s="583"/>
      <c r="O57" s="1"/>
      <c r="P57" s="1"/>
      <c r="Q57" s="1"/>
    </row>
    <row r="58" spans="1:17" ht="21" customHeight="1">
      <c r="A58" s="1"/>
      <c r="B58" s="126" t="str">
        <f>IF(LEN(Questionniar!B25)&gt;0,Questionniar!B25,"")</f>
        <v/>
      </c>
      <c r="C58" s="583" t="str">
        <f>IF(LEN(B58)&gt;0,IF(ISTEXT(Questionniar!C25),Questionniar!C25&amp;" "&amp;COUNTIF(Questionniar!K25:HB25,Questionniar!C$19)&amp;" คน ","")&amp;IF(ISTEXT(Questionniar!D25),Questionniar!D25&amp;" "&amp;COUNTIF(Questionniar!K25:HB25,Questionniar!D$19)&amp;" คน ","")&amp;IF(ISTEXT(Questionniar!E25),Questionniar!E25&amp;" "&amp;COUNTIF(Questionniar!K25:HB25,Questionniar!E$19)&amp;" คน ","")&amp;IF(ISTEXT(Questionniar!F25),Questionniar!F25&amp;" "&amp;COUNTIF(Questionniar!K25:HB25,Questionniar!F$19)&amp;" คน ","")&amp;IF(ISTEXT(Questionniar!G25),Questionniar!G25&amp;" "&amp;COUNTIF(Questionniar!K25:HB25,Questionniar!G$19)&amp;" คน ","")&amp;IF(ISTEXT(Questionniar!J25),Questionniar!J25&amp;" "&amp;COUNTIF(Questionniar!K25:HB25,Questionniar!J$19)&amp;" คน ",""),"")</f>
        <v/>
      </c>
      <c r="D58" s="583"/>
      <c r="E58" s="583"/>
      <c r="F58" s="583"/>
      <c r="G58" s="583"/>
      <c r="H58" s="583"/>
      <c r="I58" s="583"/>
      <c r="J58" s="583"/>
      <c r="K58" s="583"/>
      <c r="L58" s="583"/>
      <c r="M58" s="583"/>
      <c r="N58" s="583"/>
      <c r="O58" s="1"/>
      <c r="P58" s="1"/>
      <c r="Q58" s="1"/>
    </row>
    <row r="59" spans="1:17" ht="24" customHeight="1">
      <c r="A59" s="80"/>
      <c r="B59" s="600" t="s">
        <v>26</v>
      </c>
      <c r="C59" s="600"/>
      <c r="D59" s="600"/>
      <c r="E59" s="600"/>
      <c r="F59" s="600"/>
      <c r="G59" s="600"/>
      <c r="H59" s="600"/>
      <c r="I59" s="600"/>
      <c r="J59" s="600"/>
      <c r="K59" s="600"/>
      <c r="L59" s="600"/>
      <c r="M59" s="600"/>
      <c r="N59" s="600"/>
      <c r="O59" s="32"/>
      <c r="P59" s="1"/>
      <c r="Q59" s="1"/>
    </row>
    <row r="60" spans="1:17" ht="24">
      <c r="A60" s="1"/>
      <c r="B60" s="9" t="s">
        <v>8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1"/>
      <c r="Q60" s="1"/>
    </row>
    <row r="61" spans="1:17" ht="24.75" thickBot="1">
      <c r="A61" s="1"/>
      <c r="B61" s="9"/>
      <c r="C61" s="9">
        <v>5</v>
      </c>
      <c r="D61" s="9"/>
      <c r="E61" s="9">
        <v>4</v>
      </c>
      <c r="F61" s="9"/>
      <c r="G61" s="9">
        <v>3</v>
      </c>
      <c r="H61" s="9"/>
      <c r="I61" s="9">
        <v>2</v>
      </c>
      <c r="J61" s="9"/>
      <c r="K61" s="9">
        <v>1</v>
      </c>
      <c r="L61" s="9"/>
      <c r="M61" s="9"/>
      <c r="N61" s="9"/>
      <c r="O61" s="9"/>
      <c r="P61" s="1"/>
      <c r="Q61" s="1"/>
    </row>
    <row r="62" spans="1:17" ht="21.75">
      <c r="A62" s="601" t="s">
        <v>9</v>
      </c>
      <c r="B62" s="602"/>
      <c r="C62" s="605" t="s">
        <v>10</v>
      </c>
      <c r="D62" s="605"/>
      <c r="E62" s="605" t="s">
        <v>11</v>
      </c>
      <c r="F62" s="605"/>
      <c r="G62" s="605" t="s">
        <v>12</v>
      </c>
      <c r="H62" s="605"/>
      <c r="I62" s="605" t="s">
        <v>13</v>
      </c>
      <c r="J62" s="605"/>
      <c r="K62" s="606" t="s">
        <v>14</v>
      </c>
      <c r="L62" s="606"/>
      <c r="M62" s="607" t="s">
        <v>15</v>
      </c>
      <c r="N62" s="609" t="s">
        <v>16</v>
      </c>
      <c r="O62" s="617" t="s">
        <v>0</v>
      </c>
      <c r="P62" s="1"/>
      <c r="Q62" s="1"/>
    </row>
    <row r="63" spans="1:17" ht="22.5" thickBot="1">
      <c r="A63" s="603"/>
      <c r="B63" s="604"/>
      <c r="C63" s="33" t="s">
        <v>17</v>
      </c>
      <c r="D63" s="34" t="s">
        <v>18</v>
      </c>
      <c r="E63" s="33" t="s">
        <v>17</v>
      </c>
      <c r="F63" s="35" t="s">
        <v>18</v>
      </c>
      <c r="G63" s="33" t="s">
        <v>17</v>
      </c>
      <c r="H63" s="33" t="s">
        <v>18</v>
      </c>
      <c r="I63" s="33" t="s">
        <v>17</v>
      </c>
      <c r="J63" s="35" t="s">
        <v>18</v>
      </c>
      <c r="K63" s="33" t="s">
        <v>17</v>
      </c>
      <c r="L63" s="35" t="s">
        <v>18</v>
      </c>
      <c r="M63" s="608"/>
      <c r="N63" s="610"/>
      <c r="O63" s="618"/>
      <c r="P63" s="1"/>
      <c r="Q63" s="1"/>
    </row>
    <row r="64" spans="1:17" ht="23.25" customHeight="1">
      <c r="A64" s="66">
        <f>IF(LEN(Questionniar!A27)&gt;0,Questionniar!A27,"")</f>
        <v>1</v>
      </c>
      <c r="B64" s="92" t="str">
        <f>IF(ISTEXT(Questionniar!B27),Questionniar!B27,"")</f>
        <v>การประชาสัมพันธ์</v>
      </c>
      <c r="C64" s="142">
        <f>IF(AND(LEN($B64)&gt;0,COUNT(Questionniar!$K27:$HB27)&gt;0),COUNTIF(Questionniar!$K27:$HB27,C$61),"")</f>
        <v>3</v>
      </c>
      <c r="D64" s="152">
        <f>IF(AND(ISNUMBER(C64),y_replies&gt;0),C64/$C$40,"")</f>
        <v>0.6</v>
      </c>
      <c r="E64" s="142">
        <f>IF(AND(LEN($B64)&gt;0,COUNT(Questionniar!$K27:$HB27)&gt;0),COUNTIF(Questionniar!$K27:$HB27,E$61),"")</f>
        <v>2</v>
      </c>
      <c r="F64" s="143">
        <f>IF(AND(ISNUMBER(E64),y_replies&gt;0),E64/$C$40,"")</f>
        <v>0.4</v>
      </c>
      <c r="G64" s="142">
        <f>IF(AND(LEN($B64)&gt;0,COUNT(Questionniar!$K27:$HB27)&gt;0),COUNTIF(Questionniar!$K27:$HB27,G$61),"")</f>
        <v>0</v>
      </c>
      <c r="H64" s="143">
        <f>IF(AND(ISNUMBER(G64),y_replies&gt;0),G64/$C$40,"")</f>
        <v>0</v>
      </c>
      <c r="I64" s="142">
        <f>IF(AND(LEN($B64)&gt;0,COUNT(Questionniar!$K27:$HB27)&gt;0),COUNTIF(Questionniar!$K27:$HB27,I$61),"")</f>
        <v>0</v>
      </c>
      <c r="J64" s="143">
        <f>IF(AND(ISNUMBER(I64),y_replies&gt;0),I64/$C$40,"")</f>
        <v>0</v>
      </c>
      <c r="K64" s="142">
        <f>IF(AND(LEN($B64)&gt;0,COUNT(Questionniar!$K27:$HB27)&gt;0),COUNTIF(Questionniar!$K27:$HB27,K$61),"")</f>
        <v>0</v>
      </c>
      <c r="L64" s="143">
        <f>IF(AND(ISNUMBER(K64),y_replies&gt;0),K64/$C$40,"")</f>
        <v>0</v>
      </c>
      <c r="M64" s="144">
        <f>IF(AND(LEN(B64)&gt;0,y_replies&gt;0,ISNUMBER(C64)),AVERAGE(Questionniar!K27:HB27),"")</f>
        <v>4.5999999999999996</v>
      </c>
      <c r="N64" s="145">
        <f>IF(AND(LEN(B64)&gt;0,y_replies&gt;0,ISNUMBER(M64)),STDEV(Questionniar!K27:HB27),"")</f>
        <v>0.54772255750516674</v>
      </c>
      <c r="O64" s="146">
        <f>IF(AND(LEN(B64)&gt;0,ISNUMBER(M64)),$C$40-COUNT(Questionniar!K27:HB27),"")</f>
        <v>0</v>
      </c>
      <c r="P64" s="1"/>
      <c r="Q64" s="1"/>
    </row>
    <row r="65" spans="1:17" ht="21.75" customHeight="1">
      <c r="A65" s="141">
        <f>IF(LEN(Questionniar!A28)&gt;0,Questionniar!A28,"")</f>
        <v>2</v>
      </c>
      <c r="B65" s="93" t="str">
        <f>IF(ISTEXT(Questionniar!B28),Questionniar!B28,"")</f>
        <v>ขั้นตอนการดำเนินงาน</v>
      </c>
      <c r="C65" s="147">
        <f>IF(AND(LEN($B65)&gt;0,COUNT(Questionniar!$K28:$HB28)&gt;0),COUNTIF(Questionniar!$K28:$HB28,C$61),"")</f>
        <v>2</v>
      </c>
      <c r="D65" s="148">
        <f>IF(AND(ISNUMBER(C65),y_replies&gt;0),C65/$C$40,"")</f>
        <v>0.4</v>
      </c>
      <c r="E65" s="147">
        <f>IF(AND(LEN($B65)&gt;0,COUNT(Questionniar!$K28:$HB28)&gt;0),COUNTIF(Questionniar!$K28:$HB28,E$61),"")</f>
        <v>1</v>
      </c>
      <c r="F65" s="148">
        <f>IF(AND(ISNUMBER(E65),y_replies&gt;0),E65/$C$40,"")</f>
        <v>0.2</v>
      </c>
      <c r="G65" s="147">
        <f>IF(AND(LEN($B65)&gt;0,COUNT(Questionniar!$K28:$HB28)&gt;0),COUNTIF(Questionniar!$K28:$HB28,G$61),"")</f>
        <v>2</v>
      </c>
      <c r="H65" s="148">
        <f>IF(AND(ISNUMBER(G65),y_replies&gt;0),G65/$C$40,"")</f>
        <v>0.4</v>
      </c>
      <c r="I65" s="147">
        <f>IF(AND(LEN($B65)&gt;0,COUNT(Questionniar!$K28:$HB28)&gt;0),COUNTIF(Questionniar!$K28:$HB28,I$61),"")</f>
        <v>0</v>
      </c>
      <c r="J65" s="148">
        <f>IF(AND(ISNUMBER(I65),y_replies&gt;0),I65/$C$40,"")</f>
        <v>0</v>
      </c>
      <c r="K65" s="147">
        <f>IF(AND(LEN($B65)&gt;0,COUNT(Questionniar!$K28:$HB28)&gt;0),COUNTIF(Questionniar!$K28:$HB28,K$61),"")</f>
        <v>0</v>
      </c>
      <c r="L65" s="148">
        <f>IF(AND(ISNUMBER(K65),y_replies&gt;0),K65/$C$40,"")</f>
        <v>0</v>
      </c>
      <c r="M65" s="149">
        <f>IF(AND(LEN(B65)&gt;0,y_replies&gt;0,ISNUMBER(C65)),AVERAGE(Questionniar!K28:HB28),"")</f>
        <v>4</v>
      </c>
      <c r="N65" s="150">
        <f>IF(AND(LEN(B65)&gt;0,y_replies&gt;0,ISNUMBER(M65)),STDEV(Questionniar!K28:HB28),"")</f>
        <v>1</v>
      </c>
      <c r="O65" s="151">
        <f>IF(AND(LEN(B65)&gt;0,ISNUMBER(M65)),$C$40-COUNT(Questionniar!K28:HB28),"")</f>
        <v>0</v>
      </c>
      <c r="P65" s="1"/>
      <c r="Q65" s="1"/>
    </row>
    <row r="66" spans="1:17" ht="21.75" customHeight="1">
      <c r="A66" s="141">
        <f>IF(LEN(Questionniar!A29)&gt;0,Questionniar!A29,"")</f>
        <v>3</v>
      </c>
      <c r="B66" s="93" t="str">
        <f>IF(ISTEXT(Questionniar!B29),Questionniar!B29,"")</f>
        <v>การมีส่วนร่วม</v>
      </c>
      <c r="C66" s="147">
        <f>IF(AND(LEN($B66)&gt;0,COUNT(Questionniar!$K29:$HB29)&gt;0),COUNTIF(Questionniar!$K29:$HB29,C$61),"")</f>
        <v>2</v>
      </c>
      <c r="D66" s="148">
        <f t="shared" ref="D66:D80" si="1">IF(AND(ISNUMBER(C66),y_replies&gt;0),C66/$C$40,"")</f>
        <v>0.4</v>
      </c>
      <c r="E66" s="147">
        <f>IF(AND(LEN($B66)&gt;0,COUNT(Questionniar!$K29:$HB29)&gt;0),COUNTIF(Questionniar!$K29:$HB29,E$61),"")</f>
        <v>3</v>
      </c>
      <c r="F66" s="148">
        <f t="shared" ref="F66:F80" si="2">IF(AND(ISNUMBER(E66),y_replies&gt;0),E66/$C$40,"")</f>
        <v>0.6</v>
      </c>
      <c r="G66" s="147">
        <f>IF(AND(LEN($B66)&gt;0,COUNT(Questionniar!$K29:$HB29)&gt;0),COUNTIF(Questionniar!$K29:$HB29,G$61),"")</f>
        <v>0</v>
      </c>
      <c r="H66" s="148">
        <f t="shared" ref="H66:H80" si="3">IF(AND(ISNUMBER(G66),y_replies&gt;0),G66/$C$40,"")</f>
        <v>0</v>
      </c>
      <c r="I66" s="147">
        <f>IF(AND(LEN($B66)&gt;0,COUNT(Questionniar!$K29:$HB29)&gt;0),COUNTIF(Questionniar!$K29:$HB29,I$61),"")</f>
        <v>0</v>
      </c>
      <c r="J66" s="148">
        <f t="shared" ref="J66:J80" si="4">IF(AND(ISNUMBER(I66),y_replies&gt;0),I66/$C$40,"")</f>
        <v>0</v>
      </c>
      <c r="K66" s="147">
        <f>IF(AND(LEN($B66)&gt;0,COUNT(Questionniar!$K29:$HB29)&gt;0),COUNTIF(Questionniar!$K29:$HB29,K$61),"")</f>
        <v>0</v>
      </c>
      <c r="L66" s="148">
        <f t="shared" ref="L66:L80" si="5">IF(AND(ISNUMBER(K66),y_replies&gt;0),K66/$C$40,"")</f>
        <v>0</v>
      </c>
      <c r="M66" s="149">
        <f>IF(AND(LEN(B66)&gt;0,y_replies&gt;0,ISNUMBER(C66)),AVERAGE(Questionniar!K29:HB29),"")</f>
        <v>4.4000000000000004</v>
      </c>
      <c r="N66" s="150">
        <f>IF(AND(LEN(B66)&gt;0,y_replies&gt;0,ISNUMBER(M66)),STDEV(Questionniar!K29:HB29),"")</f>
        <v>0.54772255750516674</v>
      </c>
      <c r="O66" s="151">
        <f>IF(AND(LEN(B66)&gt;0,ISNUMBER(M66)),$C$40-COUNT(Questionniar!K29:HB29),"")</f>
        <v>0</v>
      </c>
      <c r="P66" s="1"/>
      <c r="Q66" s="1"/>
    </row>
    <row r="67" spans="1:17" ht="21.75" customHeight="1">
      <c r="A67" s="141">
        <f>IF(LEN(Questionniar!A30)&gt;0,Questionniar!A30,"")</f>
        <v>4</v>
      </c>
      <c r="B67" s="93" t="str">
        <f>IF(ISTEXT(Questionniar!B30),Questionniar!B30,"")</f>
        <v>ความพึงพอใจในภาพรวม</v>
      </c>
      <c r="C67" s="147">
        <f>IF(AND(LEN($B67)&gt;0,COUNT(Questionniar!$K30:$HB30)&gt;0),COUNTIF(Questionniar!$K30:$HB30,C$61),"")</f>
        <v>0</v>
      </c>
      <c r="D67" s="148">
        <f t="shared" si="1"/>
        <v>0</v>
      </c>
      <c r="E67" s="147">
        <f>IF(AND(LEN($B67)&gt;0,COUNT(Questionniar!$K30:$HB30)&gt;0),COUNTIF(Questionniar!$K30:$HB30,E$61),"")</f>
        <v>3</v>
      </c>
      <c r="F67" s="148">
        <f t="shared" si="2"/>
        <v>0.6</v>
      </c>
      <c r="G67" s="147">
        <f>IF(AND(LEN($B67)&gt;0,COUNT(Questionniar!$K30:$HB30)&gt;0),COUNTIF(Questionniar!$K30:$HB30,G$61),"")</f>
        <v>0</v>
      </c>
      <c r="H67" s="148">
        <f t="shared" si="3"/>
        <v>0</v>
      </c>
      <c r="I67" s="147">
        <f>IF(AND(LEN($B67)&gt;0,COUNT(Questionniar!$K30:$HB30)&gt;0),COUNTIF(Questionniar!$K30:$HB30,I$61),"")</f>
        <v>0</v>
      </c>
      <c r="J67" s="148">
        <f t="shared" si="4"/>
        <v>0</v>
      </c>
      <c r="K67" s="147">
        <f>IF(AND(LEN($B67)&gt;0,COUNT(Questionniar!$K30:$HB30)&gt;0),COUNTIF(Questionniar!$K30:$HB30,K$61),"")</f>
        <v>2</v>
      </c>
      <c r="L67" s="148">
        <f t="shared" si="5"/>
        <v>0.4</v>
      </c>
      <c r="M67" s="149">
        <f>IF(AND(LEN(B67)&gt;0,y_replies&gt;0,ISNUMBER(C67)),AVERAGE(Questionniar!K30:HB30),"")</f>
        <v>2.8</v>
      </c>
      <c r="N67" s="150">
        <f>IF(AND(LEN(B67)&gt;0,y_replies&gt;0,ISNUMBER(M67)),STDEV(Questionniar!K30:HB30),"")</f>
        <v>1.6431676725154982</v>
      </c>
      <c r="O67" s="151">
        <f>IF(AND(LEN(B67)&gt;0,ISNUMBER(M67)),$C$40-COUNT(Questionniar!K30:HB30),"")</f>
        <v>0</v>
      </c>
      <c r="P67" s="1"/>
      <c r="Q67" s="1"/>
    </row>
    <row r="68" spans="1:17" ht="21.75" customHeight="1">
      <c r="A68" s="141" t="str">
        <f>IF(LEN(Questionniar!A31)&gt;0,Questionniar!A31,"")</f>
        <v/>
      </c>
      <c r="B68" s="93" t="str">
        <f>IF(ISTEXT(Questionniar!B31),Questionniar!B31,"")</f>
        <v/>
      </c>
      <c r="C68" s="147" t="str">
        <f>IF(AND(LEN($B68)&gt;0,COUNT(Questionniar!$K31:$HB31)&gt;0),COUNTIF(Questionniar!$K31:$HB31,C$61),"")</f>
        <v/>
      </c>
      <c r="D68" s="148" t="str">
        <f t="shared" si="1"/>
        <v/>
      </c>
      <c r="E68" s="147" t="str">
        <f>IF(AND(LEN($B68)&gt;0,COUNT(Questionniar!$K31:$HB31)&gt;0),COUNTIF(Questionniar!$K31:$HB31,E$61),"")</f>
        <v/>
      </c>
      <c r="F68" s="148" t="str">
        <f t="shared" si="2"/>
        <v/>
      </c>
      <c r="G68" s="147" t="str">
        <f>IF(AND(LEN($B68)&gt;0,COUNT(Questionniar!$K31:$HB31)&gt;0),COUNTIF(Questionniar!$K31:$HB31,G$61),"")</f>
        <v/>
      </c>
      <c r="H68" s="148" t="str">
        <f t="shared" si="3"/>
        <v/>
      </c>
      <c r="I68" s="147" t="str">
        <f>IF(AND(LEN($B68)&gt;0,COUNT(Questionniar!$K31:$HB31)&gt;0),COUNTIF(Questionniar!$K31:$HB31,I$61),"")</f>
        <v/>
      </c>
      <c r="J68" s="148" t="str">
        <f t="shared" si="4"/>
        <v/>
      </c>
      <c r="K68" s="147" t="str">
        <f>IF(AND(LEN($B68)&gt;0,COUNT(Questionniar!$K31:$HB31)&gt;0),COUNTIF(Questionniar!$K31:$HB31,K$61),"")</f>
        <v/>
      </c>
      <c r="L68" s="148" t="str">
        <f t="shared" si="5"/>
        <v/>
      </c>
      <c r="M68" s="149" t="str">
        <f>IF(AND(LEN(B68)&gt;0,y_replies&gt;0,ISNUMBER(C68)),AVERAGE(Questionniar!K31:HB31),"")</f>
        <v/>
      </c>
      <c r="N68" s="150" t="str">
        <f>IF(AND(LEN(B68)&gt;0,y_replies&gt;0,ISNUMBER(M68)),STDEV(Questionniar!K31:HB31),"")</f>
        <v/>
      </c>
      <c r="O68" s="151" t="str">
        <f>IF(AND(LEN(B68)&gt;0,ISNUMBER(M68)),$C$40-COUNT(Questionniar!K31:HB31),"")</f>
        <v/>
      </c>
      <c r="P68" s="1"/>
      <c r="Q68" s="1"/>
    </row>
    <row r="69" spans="1:17" ht="21.75" customHeight="1">
      <c r="A69" s="141" t="str">
        <f>IF(LEN(Questionniar!A32)&gt;0,Questionniar!A32,"")</f>
        <v/>
      </c>
      <c r="B69" s="93" t="str">
        <f>IF(ISTEXT(Questionniar!B32),Questionniar!B32,"")</f>
        <v/>
      </c>
      <c r="C69" s="147" t="str">
        <f>IF(AND(LEN($B69)&gt;0,COUNT(Questionniar!$K32:$HB32)&gt;0),COUNTIF(Questionniar!$K32:$HB32,C$61),"")</f>
        <v/>
      </c>
      <c r="D69" s="148" t="str">
        <f t="shared" si="1"/>
        <v/>
      </c>
      <c r="E69" s="147" t="str">
        <f>IF(AND(LEN($B69)&gt;0,COUNT(Questionniar!$K32:$HB32)&gt;0),COUNTIF(Questionniar!$K32:$HB32,E$61),"")</f>
        <v/>
      </c>
      <c r="F69" s="148" t="str">
        <f t="shared" si="2"/>
        <v/>
      </c>
      <c r="G69" s="147" t="str">
        <f>IF(AND(LEN($B69)&gt;0,COUNT(Questionniar!$K32:$HB32)&gt;0),COUNTIF(Questionniar!$K32:$HB32,G$61),"")</f>
        <v/>
      </c>
      <c r="H69" s="148" t="str">
        <f t="shared" si="3"/>
        <v/>
      </c>
      <c r="I69" s="147" t="str">
        <f>IF(AND(LEN($B69)&gt;0,COUNT(Questionniar!$K32:$HB32)&gt;0),COUNTIF(Questionniar!$K32:$HB32,I$61),"")</f>
        <v/>
      </c>
      <c r="J69" s="148" t="str">
        <f t="shared" si="4"/>
        <v/>
      </c>
      <c r="K69" s="147" t="str">
        <f>IF(AND(LEN($B69)&gt;0,COUNT(Questionniar!$K32:$HB32)&gt;0),COUNTIF(Questionniar!$K32:$HB32,K$61),"")</f>
        <v/>
      </c>
      <c r="L69" s="148" t="str">
        <f t="shared" si="5"/>
        <v/>
      </c>
      <c r="M69" s="149" t="str">
        <f>IF(AND(LEN(B69)&gt;0,y_replies&gt;0,ISNUMBER(C69)),AVERAGE(Questionniar!K32:HB32),"")</f>
        <v/>
      </c>
      <c r="N69" s="150" t="str">
        <f>IF(AND(LEN(B69)&gt;0,y_replies&gt;0,ISNUMBER(M69)),STDEV(Questionniar!K32:HB32),"")</f>
        <v/>
      </c>
      <c r="O69" s="151" t="str">
        <f>IF(AND(LEN(B69)&gt;0,ISNUMBER(M69)),$C$40-COUNT(Questionniar!K32:HB32),"")</f>
        <v/>
      </c>
      <c r="P69" s="1"/>
      <c r="Q69" s="1"/>
    </row>
    <row r="70" spans="1:17" ht="21.75" customHeight="1">
      <c r="A70" s="141" t="str">
        <f>IF(LEN(Questionniar!A33)&gt;0,Questionniar!A33,"")</f>
        <v/>
      </c>
      <c r="B70" s="93" t="str">
        <f>IF(ISTEXT(Questionniar!B33),Questionniar!B33,"")</f>
        <v/>
      </c>
      <c r="C70" s="147" t="str">
        <f>IF(AND(LEN($B70)&gt;0,COUNT(Questionniar!$K33:$HB33)&gt;0),COUNTIF(Questionniar!$K33:$HB33,C$61),"")</f>
        <v/>
      </c>
      <c r="D70" s="148" t="str">
        <f t="shared" si="1"/>
        <v/>
      </c>
      <c r="E70" s="147" t="str">
        <f>IF(AND(LEN($B70)&gt;0,COUNT(Questionniar!$K33:$HB33)&gt;0),COUNTIF(Questionniar!$K33:$HB33,E$61),"")</f>
        <v/>
      </c>
      <c r="F70" s="148" t="str">
        <f t="shared" si="2"/>
        <v/>
      </c>
      <c r="G70" s="147" t="str">
        <f>IF(AND(LEN($B70)&gt;0,COUNT(Questionniar!$K33:$HB33)&gt;0),COUNTIF(Questionniar!$K33:$HB33,G$61),"")</f>
        <v/>
      </c>
      <c r="H70" s="148" t="str">
        <f t="shared" si="3"/>
        <v/>
      </c>
      <c r="I70" s="147" t="str">
        <f>IF(AND(LEN($B70)&gt;0,COUNT(Questionniar!$K33:$HB33)&gt;0),COUNTIF(Questionniar!$K33:$HB33,I$61),"")</f>
        <v/>
      </c>
      <c r="J70" s="148" t="str">
        <f t="shared" si="4"/>
        <v/>
      </c>
      <c r="K70" s="147" t="str">
        <f>IF(AND(LEN($B70)&gt;0,COUNT(Questionniar!$K33:$HB33)&gt;0),COUNTIF(Questionniar!$K33:$HB33,K$61),"")</f>
        <v/>
      </c>
      <c r="L70" s="148" t="str">
        <f t="shared" si="5"/>
        <v/>
      </c>
      <c r="M70" s="149" t="str">
        <f>IF(AND(LEN(B70)&gt;0,y_replies&gt;0,ISNUMBER(C70)),AVERAGE(Questionniar!K33:HB33),"")</f>
        <v/>
      </c>
      <c r="N70" s="150" t="str">
        <f>IF(AND(LEN(B70)&gt;0,y_replies&gt;0,ISNUMBER(M70)),STDEV(Questionniar!K33:HB33),"")</f>
        <v/>
      </c>
      <c r="O70" s="151" t="str">
        <f>IF(AND(LEN(B70)&gt;0,ISNUMBER(M70)),$C$40-COUNT(Questionniar!K33:HB33),"")</f>
        <v/>
      </c>
      <c r="P70" s="1"/>
      <c r="Q70" s="1"/>
    </row>
    <row r="71" spans="1:17" ht="21.75" customHeight="1">
      <c r="A71" s="141" t="str">
        <f>IF(LEN(Questionniar!A34)&gt;0,Questionniar!A34,"")</f>
        <v/>
      </c>
      <c r="B71" s="93" t="str">
        <f>IF(ISTEXT(Questionniar!B34),Questionniar!B34,"")</f>
        <v/>
      </c>
      <c r="C71" s="147" t="str">
        <f>IF(AND(LEN($B71)&gt;0,COUNT(Questionniar!$K34:$HB34)&gt;0),COUNTIF(Questionniar!$K34:$HB34,C$61),"")</f>
        <v/>
      </c>
      <c r="D71" s="148" t="str">
        <f t="shared" si="1"/>
        <v/>
      </c>
      <c r="E71" s="147" t="str">
        <f>IF(AND(LEN($B71)&gt;0,COUNT(Questionniar!$K34:$HB34)&gt;0),COUNTIF(Questionniar!$K34:$HB34,E$61),"")</f>
        <v/>
      </c>
      <c r="F71" s="148" t="str">
        <f t="shared" si="2"/>
        <v/>
      </c>
      <c r="G71" s="147" t="str">
        <f>IF(AND(LEN($B71)&gt;0,COUNT(Questionniar!$K34:$HB34)&gt;0),COUNTIF(Questionniar!$K34:$HB34,G$61),"")</f>
        <v/>
      </c>
      <c r="H71" s="148" t="str">
        <f t="shared" si="3"/>
        <v/>
      </c>
      <c r="I71" s="147" t="str">
        <f>IF(AND(LEN($B71)&gt;0,COUNT(Questionniar!$K34:$HB34)&gt;0),COUNTIF(Questionniar!$K34:$HB34,I$61),"")</f>
        <v/>
      </c>
      <c r="J71" s="148" t="str">
        <f t="shared" si="4"/>
        <v/>
      </c>
      <c r="K71" s="147" t="str">
        <f>IF(AND(LEN($B71)&gt;0,COUNT(Questionniar!$K34:$HB34)&gt;0),COUNTIF(Questionniar!$K34:$HB34,K$61),"")</f>
        <v/>
      </c>
      <c r="L71" s="148" t="str">
        <f t="shared" si="5"/>
        <v/>
      </c>
      <c r="M71" s="149" t="str">
        <f>IF(AND(LEN(B71)&gt;0,y_replies&gt;0,ISNUMBER(C71)),AVERAGE(Questionniar!K34:HB34),"")</f>
        <v/>
      </c>
      <c r="N71" s="150" t="str">
        <f>IF(AND(LEN(B71)&gt;0,y_replies&gt;0,ISNUMBER(M71)),STDEV(Questionniar!K34:HB34),"")</f>
        <v/>
      </c>
      <c r="O71" s="151" t="str">
        <f>IF(AND(LEN(B71)&gt;0,ISNUMBER(M71)),$C$40-COUNT(Questionniar!K34:HB34),"")</f>
        <v/>
      </c>
      <c r="P71" s="1"/>
      <c r="Q71" s="1"/>
    </row>
    <row r="72" spans="1:17" ht="21.75" customHeight="1">
      <c r="A72" s="36" t="str">
        <f>IF(LEN(Questionniar!A35)&gt;0,Questionniar!A35,"")</f>
        <v/>
      </c>
      <c r="B72" s="93" t="str">
        <f>IF(ISTEXT(Questionniar!B35),Questionniar!B35,"")</f>
        <v/>
      </c>
      <c r="C72" s="10" t="str">
        <f>IF(AND(LEN($B72)&gt;0,COUNT(Questionniar!$K35:$HB35)&gt;0),COUNTIF(Questionniar!$K35:$HB35,C$61),"")</f>
        <v/>
      </c>
      <c r="D72" s="37" t="str">
        <f t="shared" si="1"/>
        <v/>
      </c>
      <c r="E72" s="10" t="str">
        <f>IF(AND(LEN($B72)&gt;0,COUNT(Questionniar!$K35:$HB35)&gt;0),COUNTIF(Questionniar!$K35:$HB35,E$61),"")</f>
        <v/>
      </c>
      <c r="F72" s="37" t="str">
        <f t="shared" si="2"/>
        <v/>
      </c>
      <c r="G72" s="10" t="str">
        <f>IF(AND(LEN($B72)&gt;0,COUNT(Questionniar!$K35:$HB35)&gt;0),COUNTIF(Questionniar!$K35:$HB35,G$61),"")</f>
        <v/>
      </c>
      <c r="H72" s="37" t="str">
        <f t="shared" si="3"/>
        <v/>
      </c>
      <c r="I72" s="10" t="str">
        <f>IF(AND(LEN($B72)&gt;0,COUNT(Questionniar!$K35:$HB35)&gt;0),COUNTIF(Questionniar!$K35:$HB35,I$61),"")</f>
        <v/>
      </c>
      <c r="J72" s="37" t="str">
        <f t="shared" si="4"/>
        <v/>
      </c>
      <c r="K72" s="10" t="str">
        <f>IF(AND(LEN($B72)&gt;0,COUNT(Questionniar!$K35:$HB35)&gt;0),COUNTIF(Questionniar!$K35:$HB35,K$61),"")</f>
        <v/>
      </c>
      <c r="L72" s="37" t="str">
        <f t="shared" si="5"/>
        <v/>
      </c>
      <c r="M72" s="11" t="str">
        <f>IF(AND(LEN(B72)&gt;0,y_replies&gt;0,ISNUMBER(C72)),AVERAGE(Questionniar!K35:HB35),"")</f>
        <v/>
      </c>
      <c r="N72" s="12" t="str">
        <f>IF(AND(LEN(B72)&gt;0,y_replies&gt;0,ISNUMBER(M72)),STDEV(Questionniar!K35:HB35),"")</f>
        <v/>
      </c>
      <c r="O72" s="79" t="str">
        <f>IF(AND(LEN(B72)&gt;0,ISNUMBER(M72)),$C$40-COUNT(Questionniar!K35:HB35),"")</f>
        <v/>
      </c>
      <c r="P72" s="1"/>
      <c r="Q72" s="1"/>
    </row>
    <row r="73" spans="1:17" ht="21.75" customHeight="1">
      <c r="A73" s="36" t="str">
        <f>IF(LEN(Questionniar!A36)&gt;0,Questionniar!A36,"")</f>
        <v/>
      </c>
      <c r="B73" s="93" t="str">
        <f>IF(ISTEXT(Questionniar!B36),Questionniar!B36,"")</f>
        <v/>
      </c>
      <c r="C73" s="10" t="str">
        <f>IF(AND(LEN($B73)&gt;0,COUNT(Questionniar!$K36:$HB36)&gt;0),COUNTIF(Questionniar!$K36:$HB36,C$61),"")</f>
        <v/>
      </c>
      <c r="D73" s="37" t="str">
        <f t="shared" si="1"/>
        <v/>
      </c>
      <c r="E73" s="10" t="str">
        <f>IF(AND(LEN($B73)&gt;0,COUNT(Questionniar!$K36:$HB36)&gt;0),COUNTIF(Questionniar!$K36:$HB36,E$61),"")</f>
        <v/>
      </c>
      <c r="F73" s="37" t="str">
        <f t="shared" si="2"/>
        <v/>
      </c>
      <c r="G73" s="10" t="str">
        <f>IF(AND(LEN($B73)&gt;0,COUNT(Questionniar!$K36:$HB36)&gt;0),COUNTIF(Questionniar!$K36:$HB36,G$61),"")</f>
        <v/>
      </c>
      <c r="H73" s="37" t="str">
        <f t="shared" si="3"/>
        <v/>
      </c>
      <c r="I73" s="10" t="str">
        <f>IF(AND(LEN($B73)&gt;0,COUNT(Questionniar!$K36:$HB36)&gt;0),COUNTIF(Questionniar!$K36:$HB36,I$61),"")</f>
        <v/>
      </c>
      <c r="J73" s="37" t="str">
        <f t="shared" si="4"/>
        <v/>
      </c>
      <c r="K73" s="10" t="str">
        <f>IF(AND(LEN($B73)&gt;0,COUNT(Questionniar!$K36:$HB36)&gt;0),COUNTIF(Questionniar!$K36:$HB36,K$61),"")</f>
        <v/>
      </c>
      <c r="L73" s="37" t="str">
        <f t="shared" si="5"/>
        <v/>
      </c>
      <c r="M73" s="11" t="str">
        <f>IF(AND(LEN(B73)&gt;0,y_replies&gt;0,ISNUMBER(C73)),AVERAGE(Questionniar!K36:HB36),"")</f>
        <v/>
      </c>
      <c r="N73" s="12" t="str">
        <f>IF(AND(LEN(B73)&gt;0,y_replies&gt;0,ISNUMBER(M73)),STDEV(Questionniar!K36:HB36),"")</f>
        <v/>
      </c>
      <c r="O73" s="79" t="str">
        <f>IF(AND(LEN(B73)&gt;0,ISNUMBER(M73)),$C$40-COUNT(Questionniar!K36:HB36),"")</f>
        <v/>
      </c>
      <c r="P73" s="1"/>
      <c r="Q73" s="1"/>
    </row>
    <row r="74" spans="1:17" ht="21" customHeight="1">
      <c r="A74" s="36" t="str">
        <f>IF(LEN(Questionniar!A37)&gt;0,Questionniar!A37,"")</f>
        <v/>
      </c>
      <c r="B74" s="93" t="str">
        <f>IF(ISTEXT(Questionniar!B37),Questionniar!B37,"")</f>
        <v/>
      </c>
      <c r="C74" s="10" t="str">
        <f>IF(AND(LEN($B74)&gt;0,COUNT(Questionniar!$K37:$HB37)&gt;0),COUNTIF(Questionniar!$K37:$HB37,C$61),"")</f>
        <v/>
      </c>
      <c r="D74" s="37" t="str">
        <f t="shared" si="1"/>
        <v/>
      </c>
      <c r="E74" s="10" t="str">
        <f>IF(AND(LEN($B74)&gt;0,COUNT(Questionniar!$K37:$HB37)&gt;0),COUNTIF(Questionniar!$K37:$HB37,E$61),"")</f>
        <v/>
      </c>
      <c r="F74" s="37" t="str">
        <f t="shared" si="2"/>
        <v/>
      </c>
      <c r="G74" s="10" t="str">
        <f>IF(AND(LEN($B74)&gt;0,COUNT(Questionniar!$K37:$HB37)&gt;0),COUNTIF(Questionniar!$K37:$HB37,G$61),"")</f>
        <v/>
      </c>
      <c r="H74" s="37" t="str">
        <f t="shared" si="3"/>
        <v/>
      </c>
      <c r="I74" s="10" t="str">
        <f>IF(AND(LEN($B74)&gt;0,COUNT(Questionniar!$K37:$HB37)&gt;0),COUNTIF(Questionniar!$K37:$HB37,I$61),"")</f>
        <v/>
      </c>
      <c r="J74" s="37" t="str">
        <f t="shared" si="4"/>
        <v/>
      </c>
      <c r="K74" s="10" t="str">
        <f>IF(AND(LEN($B74)&gt;0,COUNT(Questionniar!$K37:$HB37)&gt;0),COUNTIF(Questionniar!$K37:$HB37,K$61),"")</f>
        <v/>
      </c>
      <c r="L74" s="37" t="str">
        <f t="shared" si="5"/>
        <v/>
      </c>
      <c r="M74" s="11" t="str">
        <f>IF(AND(LEN(B74)&gt;0,y_replies&gt;0,ISNUMBER(C74)),AVERAGE(Questionniar!K37:HB37),"")</f>
        <v/>
      </c>
      <c r="N74" s="12" t="str">
        <f>IF(AND(LEN(B74)&gt;0,y_replies&gt;0,ISNUMBER(M74)),STDEV(Questionniar!K37:HB37),"")</f>
        <v/>
      </c>
      <c r="O74" s="79" t="str">
        <f>IF(AND(LEN(B74)&gt;0,ISNUMBER(M74)),$C$40-COUNT(Questionniar!K37:HB37),"")</f>
        <v/>
      </c>
      <c r="P74" s="1"/>
      <c r="Q74" s="1"/>
    </row>
    <row r="75" spans="1:17" ht="21" customHeight="1">
      <c r="A75" s="36" t="str">
        <f>IF(LEN(Questionniar!A38)&gt;0,Questionniar!A38,"")</f>
        <v/>
      </c>
      <c r="B75" s="93" t="str">
        <f>IF(ISTEXT(Questionniar!B38),Questionniar!B38,"")</f>
        <v/>
      </c>
      <c r="C75" s="10" t="str">
        <f>IF(AND(LEN($B75)&gt;0,COUNT(Questionniar!$K38:$HB38)&gt;0),COUNTIF(Questionniar!$K38:$HB38,C$61),"")</f>
        <v/>
      </c>
      <c r="D75" s="37" t="str">
        <f t="shared" si="1"/>
        <v/>
      </c>
      <c r="E75" s="10" t="str">
        <f>IF(AND(LEN($B75)&gt;0,COUNT(Questionniar!$K38:$HB38)&gt;0),COUNTIF(Questionniar!$K38:$HB38,E$61),"")</f>
        <v/>
      </c>
      <c r="F75" s="37" t="str">
        <f t="shared" si="2"/>
        <v/>
      </c>
      <c r="G75" s="10" t="str">
        <f>IF(AND(LEN($B75)&gt;0,COUNT(Questionniar!$K38:$HB38)&gt;0),COUNTIF(Questionniar!$K38:$HB38,G$61),"")</f>
        <v/>
      </c>
      <c r="H75" s="37" t="str">
        <f t="shared" si="3"/>
        <v/>
      </c>
      <c r="I75" s="10" t="str">
        <f>IF(AND(LEN($B75)&gt;0,COUNT(Questionniar!$K38:$HB38)&gt;0),COUNTIF(Questionniar!$K38:$HB38,I$61),"")</f>
        <v/>
      </c>
      <c r="J75" s="37" t="str">
        <f t="shared" si="4"/>
        <v/>
      </c>
      <c r="K75" s="10" t="str">
        <f>IF(AND(LEN($B75)&gt;0,COUNT(Questionniar!$K38:$HB38)&gt;0),COUNTIF(Questionniar!$K38:$HB38,K$61),"")</f>
        <v/>
      </c>
      <c r="L75" s="37" t="str">
        <f t="shared" si="5"/>
        <v/>
      </c>
      <c r="M75" s="11" t="str">
        <f>IF(AND(LEN(B75)&gt;0,y_replies&gt;0,ISNUMBER(C75)),AVERAGE(Questionniar!K38:HB38),"")</f>
        <v/>
      </c>
      <c r="N75" s="12" t="str">
        <f>IF(AND(LEN(B75)&gt;0,y_replies&gt;0,ISNUMBER(M75)),STDEV(Questionniar!K38:HB38),"")</f>
        <v/>
      </c>
      <c r="O75" s="79" t="str">
        <f>IF(AND(LEN(B75)&gt;0,ISNUMBER(M75)),$C$40-COUNT(Questionniar!K38:HB38),"")</f>
        <v/>
      </c>
      <c r="P75" s="1"/>
      <c r="Q75" s="1"/>
    </row>
    <row r="76" spans="1:17" ht="21" customHeight="1">
      <c r="A76" s="36" t="str">
        <f>IF(LEN(Questionniar!A39)&gt;0,Questionniar!A39,"")</f>
        <v/>
      </c>
      <c r="B76" s="93" t="str">
        <f>IF(ISTEXT(Questionniar!B39),Questionniar!B39,"")</f>
        <v/>
      </c>
      <c r="C76" s="10" t="str">
        <f>IF(AND(LEN($B76)&gt;0,COUNT(Questionniar!$K39:$HB39)&gt;0),COUNTIF(Questionniar!$K39:$HB39,C$61),"")</f>
        <v/>
      </c>
      <c r="D76" s="37" t="str">
        <f t="shared" si="1"/>
        <v/>
      </c>
      <c r="E76" s="10" t="str">
        <f>IF(AND(LEN($B76)&gt;0,COUNT(Questionniar!$K39:$HB39)&gt;0),COUNTIF(Questionniar!$K39:$HB39,E$61),"")</f>
        <v/>
      </c>
      <c r="F76" s="37" t="str">
        <f t="shared" si="2"/>
        <v/>
      </c>
      <c r="G76" s="10" t="str">
        <f>IF(AND(LEN($B76)&gt;0,COUNT(Questionniar!$K39:$HB39)&gt;0),COUNTIF(Questionniar!$K39:$HB39,G$61),"")</f>
        <v/>
      </c>
      <c r="H76" s="37" t="str">
        <f t="shared" si="3"/>
        <v/>
      </c>
      <c r="I76" s="10" t="str">
        <f>IF(AND(LEN($B76)&gt;0,COUNT(Questionniar!$K39:$HB39)&gt;0),COUNTIF(Questionniar!$K39:$HB39,I$61),"")</f>
        <v/>
      </c>
      <c r="J76" s="37" t="str">
        <f t="shared" si="4"/>
        <v/>
      </c>
      <c r="K76" s="10" t="str">
        <f>IF(AND(LEN($B76)&gt;0,COUNT(Questionniar!$K39:$HB39)&gt;0),COUNTIF(Questionniar!$K39:$HB39,K$61),"")</f>
        <v/>
      </c>
      <c r="L76" s="37" t="str">
        <f t="shared" si="5"/>
        <v/>
      </c>
      <c r="M76" s="11" t="str">
        <f>IF(AND(LEN(B76)&gt;0,y_replies&gt;0,ISNUMBER(C76)),AVERAGE(Questionniar!K39:HB39),"")</f>
        <v/>
      </c>
      <c r="N76" s="12" t="str">
        <f>IF(AND(LEN(B76)&gt;0,y_replies&gt;0,ISNUMBER(M76)),STDEV(Questionniar!K39:HB39),"")</f>
        <v/>
      </c>
      <c r="O76" s="79" t="str">
        <f>IF(AND(LEN(B76)&gt;0,ISNUMBER(M76)),$C$40-COUNT(Questionniar!K39:HB39),"")</f>
        <v/>
      </c>
      <c r="P76" s="1"/>
      <c r="Q76" s="1"/>
    </row>
    <row r="77" spans="1:17" ht="21" customHeight="1">
      <c r="A77" s="36" t="str">
        <f>IF(LEN(Questionniar!A40)&gt;0,Questionniar!A40,"")</f>
        <v/>
      </c>
      <c r="B77" s="93" t="str">
        <f>IF(ISTEXT(Questionniar!B40),Questionniar!B40,"")</f>
        <v/>
      </c>
      <c r="C77" s="10" t="str">
        <f>IF(AND(LEN($B77)&gt;0,COUNT(Questionniar!$K40:$HB40)&gt;0),COUNTIF(Questionniar!$K40:$HB40,C$61),"")</f>
        <v/>
      </c>
      <c r="D77" s="37" t="str">
        <f t="shared" si="1"/>
        <v/>
      </c>
      <c r="E77" s="10" t="str">
        <f>IF(AND(LEN($B77)&gt;0,COUNT(Questionniar!$K40:$HB40)&gt;0),COUNTIF(Questionniar!$K40:$HB40,E$61),"")</f>
        <v/>
      </c>
      <c r="F77" s="37" t="str">
        <f t="shared" si="2"/>
        <v/>
      </c>
      <c r="G77" s="10" t="str">
        <f>IF(AND(LEN($B77)&gt;0,COUNT(Questionniar!$K40:$HB40)&gt;0),COUNTIF(Questionniar!$K40:$HB40,G$61),"")</f>
        <v/>
      </c>
      <c r="H77" s="37" t="str">
        <f t="shared" si="3"/>
        <v/>
      </c>
      <c r="I77" s="10" t="str">
        <f>IF(AND(LEN($B77)&gt;0,COUNT(Questionniar!$K40:$HB40)&gt;0),COUNTIF(Questionniar!$K40:$HB40,I$61),"")</f>
        <v/>
      </c>
      <c r="J77" s="37" t="str">
        <f t="shared" si="4"/>
        <v/>
      </c>
      <c r="K77" s="10" t="str">
        <f>IF(AND(LEN($B77)&gt;0,COUNT(Questionniar!$K40:$HB40)&gt;0),COUNTIF(Questionniar!$K40:$HB40,K$61),"")</f>
        <v/>
      </c>
      <c r="L77" s="37" t="str">
        <f t="shared" si="5"/>
        <v/>
      </c>
      <c r="M77" s="11" t="str">
        <f>IF(AND(LEN(B77)&gt;0,y_replies&gt;0,ISNUMBER(C77)),AVERAGE(Questionniar!K40:HB40),"")</f>
        <v/>
      </c>
      <c r="N77" s="12" t="str">
        <f>IF(AND(LEN(B77)&gt;0,y_replies&gt;0,ISNUMBER(M77)),STDEV(Questionniar!K40:HB40),"")</f>
        <v/>
      </c>
      <c r="O77" s="79" t="str">
        <f>IF(AND(LEN(B77)&gt;0,ISNUMBER(M77)),$C$40-COUNT(Questionniar!K40:HB40),"")</f>
        <v/>
      </c>
      <c r="P77" s="1"/>
      <c r="Q77" s="1"/>
    </row>
    <row r="78" spans="1:17" ht="21" customHeight="1">
      <c r="A78" s="36" t="str">
        <f>IF(LEN(Questionniar!A41)&gt;0,Questionniar!A41,"")</f>
        <v/>
      </c>
      <c r="B78" s="93" t="str">
        <f>IF(ISTEXT(Questionniar!B41),Questionniar!B41,"")</f>
        <v/>
      </c>
      <c r="C78" s="10" t="str">
        <f>IF(AND(LEN($B78)&gt;0,COUNT(Questionniar!$K41:$HB41)&gt;0),COUNTIF(Questionniar!$K41:$HB41,C$61),"")</f>
        <v/>
      </c>
      <c r="D78" s="37" t="str">
        <f t="shared" si="1"/>
        <v/>
      </c>
      <c r="E78" s="10" t="str">
        <f>IF(AND(LEN($B78)&gt;0,COUNT(Questionniar!$K41:$HB41)&gt;0),COUNTIF(Questionniar!$K41:$HB41,E$61),"")</f>
        <v/>
      </c>
      <c r="F78" s="37" t="str">
        <f t="shared" si="2"/>
        <v/>
      </c>
      <c r="G78" s="10" t="str">
        <f>IF(AND(LEN($B78)&gt;0,COUNT(Questionniar!$K41:$HB41)&gt;0),COUNTIF(Questionniar!$K41:$HB41,G$61),"")</f>
        <v/>
      </c>
      <c r="H78" s="37" t="str">
        <f t="shared" si="3"/>
        <v/>
      </c>
      <c r="I78" s="10" t="str">
        <f>IF(AND(LEN($B78)&gt;0,COUNT(Questionniar!$K41:$HB41)&gt;0),COUNTIF(Questionniar!$K41:$HB41,I$61),"")</f>
        <v/>
      </c>
      <c r="J78" s="37" t="str">
        <f t="shared" si="4"/>
        <v/>
      </c>
      <c r="K78" s="10" t="str">
        <f>IF(AND(LEN($B78)&gt;0,COUNT(Questionniar!$K41:$HB41)&gt;0),COUNTIF(Questionniar!$K41:$HB41,K$61),"")</f>
        <v/>
      </c>
      <c r="L78" s="37" t="str">
        <f t="shared" si="5"/>
        <v/>
      </c>
      <c r="M78" s="11" t="str">
        <f>IF(AND(LEN(B78)&gt;0,y_replies&gt;0,ISNUMBER(C78)),AVERAGE(Questionniar!K41:HB41),"")</f>
        <v/>
      </c>
      <c r="N78" s="12" t="str">
        <f>IF(AND(LEN(B78)&gt;0,y_replies&gt;0,ISNUMBER(M78)),STDEV(Questionniar!K41:HB41),"")</f>
        <v/>
      </c>
      <c r="O78" s="79" t="str">
        <f>IF(AND(LEN(B78)&gt;0,ISNUMBER(M78)),$C$40-COUNT(Questionniar!K41:HB41),"")</f>
        <v/>
      </c>
      <c r="P78" s="1"/>
      <c r="Q78" s="1"/>
    </row>
    <row r="79" spans="1:17" ht="21" customHeight="1">
      <c r="A79" s="36" t="str">
        <f>IF(LEN(Questionniar!A42)&gt;0,Questionniar!A42,"")</f>
        <v/>
      </c>
      <c r="B79" s="93" t="str">
        <f>IF(ISTEXT(Questionniar!B42),Questionniar!B42,"")</f>
        <v/>
      </c>
      <c r="C79" s="10" t="str">
        <f>IF(AND(LEN($B79)&gt;0,COUNT(Questionniar!$K42:$HB42)&gt;0),COUNTIF(Questionniar!$K42:$HB42,C$61),"")</f>
        <v/>
      </c>
      <c r="D79" s="37" t="str">
        <f t="shared" si="1"/>
        <v/>
      </c>
      <c r="E79" s="10" t="str">
        <f>IF(AND(LEN($B79)&gt;0,COUNT(Questionniar!$K42:$HB42)&gt;0),COUNTIF(Questionniar!$K42:$HB42,E$61),"")</f>
        <v/>
      </c>
      <c r="F79" s="37" t="str">
        <f t="shared" si="2"/>
        <v/>
      </c>
      <c r="G79" s="10" t="str">
        <f>IF(AND(LEN($B79)&gt;0,COUNT(Questionniar!$K42:$HB42)&gt;0),COUNTIF(Questionniar!$K42:$HB42,G$61),"")</f>
        <v/>
      </c>
      <c r="H79" s="37" t="str">
        <f t="shared" si="3"/>
        <v/>
      </c>
      <c r="I79" s="10" t="str">
        <f>IF(AND(LEN($B79)&gt;0,COUNT(Questionniar!$K42:$HB42)&gt;0),COUNTIF(Questionniar!$K42:$HB42,I$61),"")</f>
        <v/>
      </c>
      <c r="J79" s="37" t="str">
        <f t="shared" si="4"/>
        <v/>
      </c>
      <c r="K79" s="10" t="str">
        <f>IF(AND(LEN($B79)&gt;0,COUNT(Questionniar!$K42:$HB42)&gt;0),COUNTIF(Questionniar!$K42:$HB42,K$61),"")</f>
        <v/>
      </c>
      <c r="L79" s="37" t="str">
        <f t="shared" si="5"/>
        <v/>
      </c>
      <c r="M79" s="11" t="str">
        <f>IF(AND(LEN(B79)&gt;0,y_replies&gt;0,ISNUMBER(C79)),AVERAGE(Questionniar!K42:HB42),"")</f>
        <v/>
      </c>
      <c r="N79" s="12" t="str">
        <f>IF(AND(LEN(B79)&gt;0,y_replies&gt;0,ISNUMBER(M79)),STDEV(Questionniar!K42:HB42),"")</f>
        <v/>
      </c>
      <c r="O79" s="79" t="str">
        <f>IF(AND(LEN(B79)&gt;0,ISNUMBER(M79)),$C$40-COUNT(Questionniar!K42:HB42),"")</f>
        <v/>
      </c>
      <c r="P79" s="1"/>
      <c r="Q79" s="1"/>
    </row>
    <row r="80" spans="1:17" ht="21" customHeight="1" thickBot="1">
      <c r="A80" s="103" t="str">
        <f>IF(LEN(Questionniar!A43)&gt;0,Questionniar!A43,"")</f>
        <v/>
      </c>
      <c r="B80" s="104" t="str">
        <f>IF(ISTEXT(Questionniar!B43),Questionniar!B43,"")</f>
        <v/>
      </c>
      <c r="C80" s="105" t="str">
        <f>IF(AND(LEN($B80)&gt;0,COUNT(Questionniar!$K43:$HB43)&gt;0),COUNTIF(Questionniar!$K43:$HB43,C$61),"")</f>
        <v/>
      </c>
      <c r="D80" s="106" t="str">
        <f t="shared" si="1"/>
        <v/>
      </c>
      <c r="E80" s="105" t="str">
        <f>IF(AND(LEN($B80)&gt;0,COUNT(Questionniar!$K43:$HB43)&gt;0),COUNTIF(Questionniar!$K43:$HB43,E$61),"")</f>
        <v/>
      </c>
      <c r="F80" s="106" t="str">
        <f t="shared" si="2"/>
        <v/>
      </c>
      <c r="G80" s="105" t="str">
        <f>IF(AND(LEN($B80)&gt;0,COUNT(Questionniar!$K43:$HB43)&gt;0),COUNTIF(Questionniar!$K43:$HB43,G$61),"")</f>
        <v/>
      </c>
      <c r="H80" s="106" t="str">
        <f t="shared" si="3"/>
        <v/>
      </c>
      <c r="I80" s="105" t="str">
        <f>IF(AND(LEN($B80)&gt;0,COUNT(Questionniar!$K43:$HB43)&gt;0),COUNTIF(Questionniar!$K43:$HB43,I$61),"")</f>
        <v/>
      </c>
      <c r="J80" s="106" t="str">
        <f t="shared" si="4"/>
        <v/>
      </c>
      <c r="K80" s="105" t="str">
        <f>IF(AND(LEN($B80)&gt;0,COUNT(Questionniar!$K43:$HB43)&gt;0),COUNTIF(Questionniar!$K43:$HB43,K$61),"")</f>
        <v/>
      </c>
      <c r="L80" s="106" t="str">
        <f t="shared" si="5"/>
        <v/>
      </c>
      <c r="M80" s="107" t="str">
        <f>IF(AND(LEN(B80)&gt;0,y_replies&gt;0,ISNUMBER(C80)),AVERAGE(Questionniar!K43:HB43),"")</f>
        <v/>
      </c>
      <c r="N80" s="108" t="str">
        <f>IF(AND(LEN(B80)&gt;0,y_replies&gt;0,ISNUMBER(M80)),STDEV(Questionniar!K43:HB43),"")</f>
        <v/>
      </c>
      <c r="O80" s="109" t="str">
        <f>IF(AND(LEN(B80)&gt;0,ISNUMBER(M80)),$C$40-COUNT(Questionniar!K43:HB43),"")</f>
        <v/>
      </c>
      <c r="P80" s="1"/>
      <c r="Q80" s="1"/>
    </row>
    <row r="81" spans="1:17" ht="24.75" thickBot="1">
      <c r="A81" s="620" t="s">
        <v>27</v>
      </c>
      <c r="B81" s="621"/>
      <c r="C81" s="621"/>
      <c r="D81" s="621"/>
      <c r="E81" s="621"/>
      <c r="F81" s="621"/>
      <c r="G81" s="621"/>
      <c r="H81" s="621"/>
      <c r="I81" s="621"/>
      <c r="J81" s="621"/>
      <c r="K81" s="621"/>
      <c r="L81" s="622"/>
      <c r="M81" s="613">
        <f>IF(COUNT(Questionniar!K27:HB43)&gt;1,AVERAGE(Questionniar!K27:HB43),"")</f>
        <v>3.95</v>
      </c>
      <c r="N81" s="614"/>
      <c r="O81" s="615"/>
      <c r="P81" s="1"/>
      <c r="Q81" s="1"/>
    </row>
    <row r="82" spans="1:17" ht="21.75">
      <c r="A82" s="81"/>
      <c r="B82" s="2" t="s">
        <v>19</v>
      </c>
      <c r="C82" s="1"/>
      <c r="D82" s="1"/>
      <c r="E82" s="1"/>
      <c r="F82" s="1"/>
      <c r="G82" s="13"/>
      <c r="H82" s="14"/>
      <c r="I82" s="346"/>
      <c r="J82" s="13"/>
      <c r="K82" s="346"/>
      <c r="L82" s="13"/>
      <c r="M82" s="346"/>
      <c r="N82" s="15"/>
      <c r="O82" s="15"/>
      <c r="P82" s="15"/>
      <c r="Q82" s="346"/>
    </row>
    <row r="83" spans="1:17" ht="21.75">
      <c r="A83" s="1"/>
      <c r="B83" s="115" t="str">
        <f>IF(LEN(B64)&gt;1,IF(LEN(A64)=0,B64,"ผลการประเมินรายการที่ "&amp;A64),"")</f>
        <v>ผลการประเมินรายการที่ 1</v>
      </c>
      <c r="C83" s="616" t="str">
        <f>IF(AND(LEN(B64)&gt;1,ISNUMBER(E83)),"ค่าเฉลี่ย","")</f>
        <v>ค่าเฉลี่ย</v>
      </c>
      <c r="D83" s="616"/>
      <c r="E83" s="111">
        <f>M64</f>
        <v>4.5999999999999996</v>
      </c>
      <c r="F83" s="348"/>
      <c r="G83" s="348" t="str">
        <f>IF(AND(LEN(B64)&gt;1,ISNUMBER(E83)),"อยู่ในระดับ","")</f>
        <v>อยู่ในระดับ</v>
      </c>
      <c r="H83" s="348"/>
      <c r="I83" s="112" t="str">
        <f>IF(ISNUMBER(E83),IF(E83&lt;1.8,"น้อยที่สุด",IF(E83&lt;2.6,"น้อย",IF(E83&lt;3.4,"ปานกลาง",IF(E83&lt;4.2,"มาก","มากที่สุด")))),"")</f>
        <v>มากที่สุด</v>
      </c>
      <c r="J83" s="113"/>
      <c r="K83" s="348" t="str">
        <f>IF(AND(LEN(B64)&gt;1,ISNUMBER(E83)),"ค่าความเบี่ยงเบน "&amp;TEXT(N64,"0.00"),"")</f>
        <v>ค่าความเบี่ยงเบน 0.55</v>
      </c>
      <c r="L83" s="348"/>
      <c r="M83" s="46"/>
      <c r="N83" s="114"/>
      <c r="O83" s="15"/>
      <c r="P83" s="15"/>
      <c r="Q83" s="346"/>
    </row>
    <row r="84" spans="1:17" ht="21.75">
      <c r="A84" s="1"/>
      <c r="B84" s="115" t="str">
        <f t="shared" ref="B84:B99" si="6">IF(LEN(B65)&gt;1,IF(LEN(A65)=0,B65,"ผลการประเมินรายการที่ "&amp;A65),"")</f>
        <v>ผลการประเมินรายการที่ 2</v>
      </c>
      <c r="C84" s="616" t="str">
        <f t="shared" ref="C84:C99" si="7">IF(AND(LEN(B65)&gt;1,ISNUMBER(E84)),"ค่าเฉลี่ย","")</f>
        <v>ค่าเฉลี่ย</v>
      </c>
      <c r="D84" s="616"/>
      <c r="E84" s="111">
        <f t="shared" ref="E84:E99" si="8">M65</f>
        <v>4</v>
      </c>
      <c r="F84" s="348"/>
      <c r="G84" s="348" t="str">
        <f t="shared" ref="G84:G99" si="9">IF(AND(LEN(B65)&gt;1,ISNUMBER(E84)),"อยู่ในระดับ","")</f>
        <v>อยู่ในระดับ</v>
      </c>
      <c r="H84" s="348"/>
      <c r="I84" s="112" t="str">
        <f t="shared" ref="I84:I99" si="10">IF(ISNUMBER(E84),IF(E84&lt;1.8,"น้อยที่สุด",IF(E84&lt;2.6,"น้อย",IF(E84&lt;3.4,"ปานกลาง",IF(E84&lt;4.2,"มาก","มากที่สุด")))),"")</f>
        <v>มาก</v>
      </c>
      <c r="J84" s="113"/>
      <c r="K84" s="348" t="str">
        <f t="shared" ref="K84:K99" si="11">IF(AND(LEN(B65)&gt;1,ISNUMBER(E84)),"ค่าความเบี่ยงเบน "&amp;TEXT(N65,"0.00"),"")</f>
        <v>ค่าความเบี่ยงเบน 1.00</v>
      </c>
      <c r="L84" s="348"/>
      <c r="M84" s="46"/>
      <c r="N84" s="114"/>
      <c r="O84" s="15"/>
      <c r="P84" s="1"/>
      <c r="Q84" s="346"/>
    </row>
    <row r="85" spans="1:17" ht="21.75">
      <c r="A85" s="1"/>
      <c r="B85" s="115" t="str">
        <f t="shared" si="6"/>
        <v>ผลการประเมินรายการที่ 3</v>
      </c>
      <c r="C85" s="616" t="str">
        <f t="shared" si="7"/>
        <v>ค่าเฉลี่ย</v>
      </c>
      <c r="D85" s="616"/>
      <c r="E85" s="111">
        <f t="shared" si="8"/>
        <v>4.4000000000000004</v>
      </c>
      <c r="F85" s="348"/>
      <c r="G85" s="348" t="str">
        <f t="shared" si="9"/>
        <v>อยู่ในระดับ</v>
      </c>
      <c r="H85" s="348"/>
      <c r="I85" s="112" t="str">
        <f t="shared" si="10"/>
        <v>มากที่สุด</v>
      </c>
      <c r="J85" s="113"/>
      <c r="K85" s="348" t="str">
        <f t="shared" si="11"/>
        <v>ค่าความเบี่ยงเบน 0.55</v>
      </c>
      <c r="L85" s="348"/>
      <c r="M85" s="46"/>
      <c r="N85" s="114"/>
      <c r="O85" s="15"/>
      <c r="P85" s="1"/>
      <c r="Q85" s="346"/>
    </row>
    <row r="86" spans="1:17" ht="21.75">
      <c r="A86" s="1"/>
      <c r="B86" s="115" t="str">
        <f t="shared" si="6"/>
        <v>ผลการประเมินรายการที่ 4</v>
      </c>
      <c r="C86" s="616" t="str">
        <f t="shared" si="7"/>
        <v>ค่าเฉลี่ย</v>
      </c>
      <c r="D86" s="616"/>
      <c r="E86" s="111">
        <f t="shared" si="8"/>
        <v>2.8</v>
      </c>
      <c r="F86" s="348"/>
      <c r="G86" s="348" t="str">
        <f t="shared" si="9"/>
        <v>อยู่ในระดับ</v>
      </c>
      <c r="H86" s="348"/>
      <c r="I86" s="112" t="str">
        <f t="shared" si="10"/>
        <v>ปานกลาง</v>
      </c>
      <c r="J86" s="113"/>
      <c r="K86" s="348" t="str">
        <f t="shared" si="11"/>
        <v>ค่าความเบี่ยงเบน 1.64</v>
      </c>
      <c r="L86" s="348"/>
      <c r="M86" s="46"/>
      <c r="N86" s="114"/>
      <c r="O86" s="15"/>
      <c r="P86" s="1"/>
      <c r="Q86" s="346"/>
    </row>
    <row r="87" spans="1:17" ht="21.75">
      <c r="A87" s="1"/>
      <c r="B87" s="115" t="str">
        <f t="shared" si="6"/>
        <v/>
      </c>
      <c r="C87" s="616" t="str">
        <f t="shared" si="7"/>
        <v/>
      </c>
      <c r="D87" s="616"/>
      <c r="E87" s="111" t="str">
        <f t="shared" si="8"/>
        <v/>
      </c>
      <c r="F87" s="348"/>
      <c r="G87" s="348" t="str">
        <f t="shared" si="9"/>
        <v/>
      </c>
      <c r="H87" s="348"/>
      <c r="I87" s="112" t="str">
        <f t="shared" si="10"/>
        <v/>
      </c>
      <c r="J87" s="113"/>
      <c r="K87" s="348" t="str">
        <f t="shared" si="11"/>
        <v/>
      </c>
      <c r="L87" s="348"/>
      <c r="M87" s="46"/>
      <c r="N87" s="114"/>
      <c r="O87" s="15"/>
      <c r="P87" s="1"/>
      <c r="Q87" s="346"/>
    </row>
    <row r="88" spans="1:17" ht="21.75">
      <c r="A88" s="1"/>
      <c r="B88" s="115" t="str">
        <f t="shared" si="6"/>
        <v/>
      </c>
      <c r="C88" s="616" t="str">
        <f t="shared" si="7"/>
        <v/>
      </c>
      <c r="D88" s="616"/>
      <c r="E88" s="111" t="str">
        <f t="shared" si="8"/>
        <v/>
      </c>
      <c r="F88" s="348"/>
      <c r="G88" s="348" t="str">
        <f t="shared" si="9"/>
        <v/>
      </c>
      <c r="H88" s="348"/>
      <c r="I88" s="112" t="str">
        <f t="shared" si="10"/>
        <v/>
      </c>
      <c r="J88" s="113"/>
      <c r="K88" s="348" t="str">
        <f t="shared" si="11"/>
        <v/>
      </c>
      <c r="L88" s="348"/>
      <c r="M88" s="46"/>
      <c r="N88" s="114"/>
      <c r="O88" s="15"/>
      <c r="P88" s="1"/>
      <c r="Q88" s="346"/>
    </row>
    <row r="89" spans="1:17" ht="21.75">
      <c r="A89" s="1"/>
      <c r="B89" s="115" t="str">
        <f t="shared" si="6"/>
        <v/>
      </c>
      <c r="C89" s="616" t="str">
        <f t="shared" si="7"/>
        <v/>
      </c>
      <c r="D89" s="616"/>
      <c r="E89" s="111" t="str">
        <f t="shared" si="8"/>
        <v/>
      </c>
      <c r="F89" s="348"/>
      <c r="G89" s="348" t="str">
        <f t="shared" si="9"/>
        <v/>
      </c>
      <c r="H89" s="348"/>
      <c r="I89" s="112" t="str">
        <f t="shared" si="10"/>
        <v/>
      </c>
      <c r="J89" s="113"/>
      <c r="K89" s="348" t="str">
        <f t="shared" si="11"/>
        <v/>
      </c>
      <c r="L89" s="348"/>
      <c r="M89" s="46"/>
      <c r="N89" s="114"/>
      <c r="O89" s="15"/>
      <c r="P89" s="1"/>
      <c r="Q89" s="346"/>
    </row>
    <row r="90" spans="1:17" ht="21.75">
      <c r="A90" s="1"/>
      <c r="B90" s="115" t="str">
        <f t="shared" si="6"/>
        <v/>
      </c>
      <c r="C90" s="616" t="str">
        <f t="shared" si="7"/>
        <v/>
      </c>
      <c r="D90" s="616"/>
      <c r="E90" s="111" t="str">
        <f t="shared" si="8"/>
        <v/>
      </c>
      <c r="F90" s="348"/>
      <c r="G90" s="348" t="str">
        <f t="shared" si="9"/>
        <v/>
      </c>
      <c r="H90" s="348"/>
      <c r="I90" s="112" t="str">
        <f t="shared" si="10"/>
        <v/>
      </c>
      <c r="J90" s="113"/>
      <c r="K90" s="348" t="str">
        <f t="shared" si="11"/>
        <v/>
      </c>
      <c r="L90" s="348"/>
      <c r="M90" s="46"/>
      <c r="N90" s="114"/>
      <c r="O90" s="15"/>
      <c r="P90" s="1"/>
      <c r="Q90" s="346"/>
    </row>
    <row r="91" spans="1:17" ht="21.75">
      <c r="A91" s="1"/>
      <c r="B91" s="115" t="str">
        <f t="shared" si="6"/>
        <v/>
      </c>
      <c r="C91" s="616" t="str">
        <f t="shared" si="7"/>
        <v/>
      </c>
      <c r="D91" s="616"/>
      <c r="E91" s="111" t="str">
        <f t="shared" si="8"/>
        <v/>
      </c>
      <c r="F91" s="348"/>
      <c r="G91" s="348" t="str">
        <f t="shared" si="9"/>
        <v/>
      </c>
      <c r="H91" s="348"/>
      <c r="I91" s="112" t="str">
        <f t="shared" si="10"/>
        <v/>
      </c>
      <c r="J91" s="113"/>
      <c r="K91" s="348" t="str">
        <f t="shared" si="11"/>
        <v/>
      </c>
      <c r="L91" s="348"/>
      <c r="M91" s="46"/>
      <c r="N91" s="114"/>
      <c r="O91" s="15"/>
      <c r="P91" s="1"/>
      <c r="Q91" s="346"/>
    </row>
    <row r="92" spans="1:17" ht="21.75">
      <c r="A92" s="1"/>
      <c r="B92" s="115" t="str">
        <f t="shared" si="6"/>
        <v/>
      </c>
      <c r="C92" s="616" t="str">
        <f t="shared" si="7"/>
        <v/>
      </c>
      <c r="D92" s="616"/>
      <c r="E92" s="111" t="str">
        <f t="shared" si="8"/>
        <v/>
      </c>
      <c r="F92" s="348"/>
      <c r="G92" s="348" t="str">
        <f t="shared" si="9"/>
        <v/>
      </c>
      <c r="H92" s="348"/>
      <c r="I92" s="112" t="str">
        <f t="shared" si="10"/>
        <v/>
      </c>
      <c r="J92" s="113"/>
      <c r="K92" s="348" t="str">
        <f t="shared" si="11"/>
        <v/>
      </c>
      <c r="L92" s="348"/>
      <c r="M92" s="46"/>
      <c r="N92" s="114"/>
      <c r="O92" s="15"/>
      <c r="P92" s="1"/>
      <c r="Q92" s="346"/>
    </row>
    <row r="93" spans="1:17" ht="21.75">
      <c r="A93" s="1"/>
      <c r="B93" s="115" t="str">
        <f t="shared" si="6"/>
        <v/>
      </c>
      <c r="C93" s="616" t="str">
        <f t="shared" si="7"/>
        <v/>
      </c>
      <c r="D93" s="616"/>
      <c r="E93" s="111" t="str">
        <f t="shared" si="8"/>
        <v/>
      </c>
      <c r="F93" s="348"/>
      <c r="G93" s="348" t="str">
        <f t="shared" si="9"/>
        <v/>
      </c>
      <c r="H93" s="348"/>
      <c r="I93" s="112" t="str">
        <f t="shared" si="10"/>
        <v/>
      </c>
      <c r="J93" s="113"/>
      <c r="K93" s="348" t="str">
        <f t="shared" si="11"/>
        <v/>
      </c>
      <c r="L93" s="348"/>
      <c r="M93" s="46"/>
      <c r="N93" s="114"/>
      <c r="O93" s="15"/>
      <c r="P93" s="1"/>
      <c r="Q93" s="346"/>
    </row>
    <row r="94" spans="1:17" ht="21.75">
      <c r="A94" s="1"/>
      <c r="B94" s="115" t="str">
        <f t="shared" si="6"/>
        <v/>
      </c>
      <c r="C94" s="616" t="str">
        <f t="shared" si="7"/>
        <v/>
      </c>
      <c r="D94" s="616"/>
      <c r="E94" s="111" t="str">
        <f t="shared" si="8"/>
        <v/>
      </c>
      <c r="F94" s="348"/>
      <c r="G94" s="348" t="str">
        <f t="shared" si="9"/>
        <v/>
      </c>
      <c r="H94" s="348"/>
      <c r="I94" s="112" t="str">
        <f t="shared" si="10"/>
        <v/>
      </c>
      <c r="J94" s="113"/>
      <c r="K94" s="348" t="str">
        <f t="shared" si="11"/>
        <v/>
      </c>
      <c r="L94" s="348"/>
      <c r="M94" s="46"/>
      <c r="N94" s="114"/>
      <c r="O94" s="15"/>
      <c r="P94" s="1"/>
      <c r="Q94" s="346"/>
    </row>
    <row r="95" spans="1:17" ht="21.75">
      <c r="A95" s="1"/>
      <c r="B95" s="115" t="str">
        <f t="shared" si="6"/>
        <v/>
      </c>
      <c r="C95" s="110" t="str">
        <f t="shared" si="7"/>
        <v/>
      </c>
      <c r="D95" s="110"/>
      <c r="E95" s="111" t="str">
        <f t="shared" si="8"/>
        <v/>
      </c>
      <c r="F95" s="348"/>
      <c r="G95" s="348" t="str">
        <f t="shared" si="9"/>
        <v/>
      </c>
      <c r="H95" s="348"/>
      <c r="I95" s="112" t="str">
        <f t="shared" si="10"/>
        <v/>
      </c>
      <c r="J95" s="113"/>
      <c r="K95" s="348" t="str">
        <f t="shared" si="11"/>
        <v/>
      </c>
      <c r="L95" s="348"/>
      <c r="M95" s="46"/>
      <c r="N95" s="114"/>
      <c r="O95" s="15"/>
      <c r="P95" s="1"/>
      <c r="Q95" s="346"/>
    </row>
    <row r="96" spans="1:17" ht="21.75">
      <c r="A96" s="1"/>
      <c r="B96" s="115" t="str">
        <f t="shared" si="6"/>
        <v/>
      </c>
      <c r="C96" s="110" t="str">
        <f t="shared" si="7"/>
        <v/>
      </c>
      <c r="D96" s="110"/>
      <c r="E96" s="111" t="str">
        <f t="shared" si="8"/>
        <v/>
      </c>
      <c r="F96" s="348"/>
      <c r="G96" s="348" t="str">
        <f t="shared" si="9"/>
        <v/>
      </c>
      <c r="H96" s="348"/>
      <c r="I96" s="112" t="str">
        <f t="shared" si="10"/>
        <v/>
      </c>
      <c r="J96" s="113"/>
      <c r="K96" s="348" t="str">
        <f t="shared" si="11"/>
        <v/>
      </c>
      <c r="L96" s="348"/>
      <c r="M96" s="46"/>
      <c r="N96" s="114"/>
      <c r="O96" s="15"/>
      <c r="P96" s="1"/>
      <c r="Q96" s="346"/>
    </row>
    <row r="97" spans="1:17" ht="21.75">
      <c r="A97" s="1"/>
      <c r="B97" s="115" t="str">
        <f t="shared" si="6"/>
        <v/>
      </c>
      <c r="C97" s="110" t="str">
        <f t="shared" si="7"/>
        <v/>
      </c>
      <c r="D97" s="110"/>
      <c r="E97" s="111" t="str">
        <f t="shared" si="8"/>
        <v/>
      </c>
      <c r="F97" s="348"/>
      <c r="G97" s="348" t="str">
        <f t="shared" si="9"/>
        <v/>
      </c>
      <c r="H97" s="348"/>
      <c r="I97" s="112" t="str">
        <f t="shared" si="10"/>
        <v/>
      </c>
      <c r="J97" s="113"/>
      <c r="K97" s="348" t="str">
        <f t="shared" si="11"/>
        <v/>
      </c>
      <c r="L97" s="348"/>
      <c r="M97" s="46"/>
      <c r="N97" s="114"/>
      <c r="O97" s="15"/>
      <c r="P97" s="1"/>
      <c r="Q97" s="346"/>
    </row>
    <row r="98" spans="1:17" ht="21.75">
      <c r="A98" s="1"/>
      <c r="B98" s="115" t="str">
        <f t="shared" si="6"/>
        <v/>
      </c>
      <c r="C98" s="110" t="str">
        <f t="shared" si="7"/>
        <v/>
      </c>
      <c r="D98" s="110"/>
      <c r="E98" s="111" t="str">
        <f t="shared" si="8"/>
        <v/>
      </c>
      <c r="F98" s="348"/>
      <c r="G98" s="348" t="str">
        <f t="shared" si="9"/>
        <v/>
      </c>
      <c r="H98" s="348"/>
      <c r="I98" s="112" t="str">
        <f t="shared" si="10"/>
        <v/>
      </c>
      <c r="J98" s="113"/>
      <c r="K98" s="348" t="str">
        <f t="shared" si="11"/>
        <v/>
      </c>
      <c r="L98" s="348"/>
      <c r="M98" s="46"/>
      <c r="N98" s="114"/>
      <c r="O98" s="15"/>
      <c r="P98" s="1"/>
      <c r="Q98" s="346"/>
    </row>
    <row r="99" spans="1:17" ht="21.75">
      <c r="A99" s="1"/>
      <c r="B99" s="115" t="str">
        <f t="shared" si="6"/>
        <v/>
      </c>
      <c r="C99" s="102" t="str">
        <f t="shared" si="7"/>
        <v/>
      </c>
      <c r="D99" s="102"/>
      <c r="E99" s="94" t="str">
        <f t="shared" si="8"/>
        <v/>
      </c>
      <c r="F99" s="20"/>
      <c r="G99" s="20" t="str">
        <f t="shared" si="9"/>
        <v/>
      </c>
      <c r="H99" s="20"/>
      <c r="I99" s="96" t="str">
        <f t="shared" si="10"/>
        <v/>
      </c>
      <c r="J99" s="97"/>
      <c r="K99" s="20" t="str">
        <f t="shared" si="11"/>
        <v/>
      </c>
      <c r="L99" s="20"/>
      <c r="M99" s="95"/>
      <c r="N99" s="98"/>
      <c r="O99" s="15"/>
      <c r="P99" s="1"/>
      <c r="Q99" s="346"/>
    </row>
    <row r="100" spans="1:17" ht="21.75">
      <c r="B100" s="2" t="str">
        <f>"สรุปค่าเฉลี่ยรวมการประเมิน"</f>
        <v>สรุปค่าเฉลี่ยรวมการประเมิน</v>
      </c>
      <c r="C100" s="619" t="s">
        <v>21</v>
      </c>
      <c r="D100" s="619"/>
      <c r="E100" s="619"/>
      <c r="F100" s="18">
        <f>M81</f>
        <v>3.95</v>
      </c>
      <c r="G100" s="2"/>
      <c r="H100" s="559" t="s">
        <v>20</v>
      </c>
      <c r="I100" s="559"/>
      <c r="J100" s="17" t="str">
        <f>IF(ISNUMBER(F100),IF(F100&lt;1.8,"น้อยที่สุด",IF(F100&lt;2.6,"น้อย",IF(F100&lt;3.4,"ปานกลาง",IF(F100&lt;4.2,"มาก","มากที่สุด")))),"")</f>
        <v>มาก</v>
      </c>
      <c r="K100" s="1"/>
      <c r="L100" s="1"/>
      <c r="M100" s="1"/>
      <c r="N100" s="1"/>
      <c r="O100" s="1"/>
      <c r="P100" s="1"/>
      <c r="Q100" s="346"/>
    </row>
    <row r="101" spans="1:17" ht="24">
      <c r="A101" s="373"/>
      <c r="B101" s="600" t="str">
        <f>IF(LEN(B102&gt;0),Questionniar!A44,"")</f>
        <v>ข้อเสนอแนะ</v>
      </c>
      <c r="C101" s="600" t="str">
        <f>IF(LEN(B101)&gt;0,IF(ISTEXT(Questionniar!C67),Questionniar!C67&amp;" "&amp;COUNTIF(Questionniar!K67:HB67,Questionniar!C67)&amp;" คน ","")&amp;IF(ISTEXT(Questionniar!D67),Questionniar!D67&amp;" "&amp;COUNTIF(Questionniar!K67:HB67,Questionniar!D67)&amp;" คน ","")&amp;IF(ISTEXT(Questionniar!E67),Questionniar!E67&amp;" "&amp;COUNTIF(Questionniar!K67:HB67,Questionniar!E67)&amp;" คน ","")&amp;IF(ISTEXT(Questionniar!F67),Questionniar!F67&amp;" "&amp;COUNTIF(Questionniar!K67:HB67,Questionniar!F67)&amp;" คน ","")&amp;IF(ISTEXT(Questionniar!G67),Questionniar!G67&amp;" "&amp;COUNTIF(Questionniar!K67:HB67,Questionniar!G67)&amp;" คน ","")&amp;IF(ISTEXT(Questionniar!J67),Questionniar!J67&amp;" "&amp;COUNTIF(Questionniar!K67:HB67,Questionniar!J67)&amp;" คน ",""),"")</f>
        <v/>
      </c>
      <c r="D101" s="600"/>
      <c r="E101" s="600"/>
      <c r="F101" s="600"/>
      <c r="G101" s="600"/>
      <c r="H101" s="600"/>
      <c r="I101" s="600"/>
      <c r="J101" s="600"/>
      <c r="K101" s="600"/>
      <c r="L101" s="600"/>
      <c r="M101" s="600"/>
      <c r="N101" s="600"/>
    </row>
    <row r="102" spans="1:17" s="376" customFormat="1" ht="21.75">
      <c r="A102" s="374">
        <f>IF(LEN(B102)&gt;0,A101+1,"")</f>
        <v>1</v>
      </c>
      <c r="B102" s="612" t="str">
        <f>IF(LEN(Questionniar!B45)&gt;0,Questionniar!B45,"")</f>
        <v>ควรมีอาหารกลางวันให้เพียงพอ</v>
      </c>
      <c r="C102" s="612"/>
      <c r="D102" s="612"/>
      <c r="E102" s="612"/>
      <c r="F102" s="612"/>
      <c r="G102" s="612"/>
      <c r="H102" s="612"/>
      <c r="I102" s="612"/>
      <c r="J102" s="612"/>
      <c r="K102" s="612"/>
      <c r="L102" s="612"/>
      <c r="M102" s="375" t="str">
        <f>IF(ISNUMBER(Questionniar!R45),"("&amp;Questionniar!R45&amp;")","")</f>
        <v/>
      </c>
    </row>
    <row r="103" spans="1:17" s="376" customFormat="1" ht="21.75" customHeight="1">
      <c r="A103" s="374" t="str">
        <f t="shared" ref="A103:A120" si="12">IF(LEN(B103)&gt;0,A102+1,"")</f>
        <v/>
      </c>
      <c r="B103" s="612" t="str">
        <f>IF(LEN(Questionniar!B46)&gt;0,Questionniar!B46,"")</f>
        <v/>
      </c>
      <c r="C103" s="612"/>
      <c r="D103" s="612"/>
      <c r="E103" s="612"/>
      <c r="F103" s="612"/>
      <c r="G103" s="612"/>
      <c r="H103" s="612"/>
      <c r="I103" s="612"/>
      <c r="J103" s="612"/>
      <c r="K103" s="612"/>
      <c r="L103" s="612"/>
      <c r="M103" s="375" t="str">
        <f>IF(ISNUMBER(Questionniar!R46),"("&amp;Questionniar!R46&amp;")","")</f>
        <v/>
      </c>
    </row>
    <row r="104" spans="1:17" s="376" customFormat="1" ht="21.75">
      <c r="A104" s="374" t="str">
        <f t="shared" si="12"/>
        <v/>
      </c>
      <c r="B104" s="612" t="str">
        <f>IF(LEN(Questionniar!B47)&gt;0,Questionniar!B47,"")</f>
        <v/>
      </c>
      <c r="C104" s="612"/>
      <c r="D104" s="612"/>
      <c r="E104" s="612"/>
      <c r="F104" s="612"/>
      <c r="G104" s="612"/>
      <c r="H104" s="612"/>
      <c r="I104" s="612"/>
      <c r="J104" s="612"/>
      <c r="K104" s="612"/>
      <c r="L104" s="612"/>
      <c r="M104" s="375" t="str">
        <f>IF(ISNUMBER(Questionniar!R47),"("&amp;Questionniar!R47&amp;")","")</f>
        <v/>
      </c>
    </row>
    <row r="105" spans="1:17" s="376" customFormat="1" ht="21.75" customHeight="1">
      <c r="A105" s="374" t="str">
        <f t="shared" si="12"/>
        <v/>
      </c>
      <c r="B105" s="612" t="str">
        <f>IF(LEN(Questionniar!B48)&gt;0,Questionniar!B48,"")</f>
        <v/>
      </c>
      <c r="C105" s="612"/>
      <c r="D105" s="612"/>
      <c r="E105" s="612"/>
      <c r="F105" s="612"/>
      <c r="G105" s="612"/>
      <c r="H105" s="612"/>
      <c r="I105" s="612"/>
      <c r="J105" s="612"/>
      <c r="K105" s="612"/>
      <c r="L105" s="612"/>
      <c r="M105" s="375" t="str">
        <f>IF(ISNUMBER(Questionniar!R48),"("&amp;Questionniar!R48&amp;")","")</f>
        <v/>
      </c>
    </row>
    <row r="106" spans="1:17" s="377" customFormat="1" ht="21.75">
      <c r="A106" s="374" t="str">
        <f t="shared" si="12"/>
        <v/>
      </c>
      <c r="B106" s="612" t="str">
        <f>IF(LEN(Questionniar!B49)&gt;0,Questionniar!B49,"")</f>
        <v/>
      </c>
      <c r="C106" s="612"/>
      <c r="D106" s="612"/>
      <c r="E106" s="612"/>
      <c r="F106" s="612"/>
      <c r="G106" s="612"/>
      <c r="H106" s="612"/>
      <c r="I106" s="612"/>
      <c r="J106" s="612"/>
      <c r="K106" s="612"/>
      <c r="L106" s="612"/>
      <c r="M106" s="375" t="str">
        <f>IF(ISNUMBER(Questionniar!R49),"("&amp;Questionniar!R49&amp;")","")</f>
        <v/>
      </c>
    </row>
    <row r="107" spans="1:17" s="377" customFormat="1" ht="21.75">
      <c r="A107" s="374" t="str">
        <f t="shared" si="12"/>
        <v/>
      </c>
      <c r="B107" s="612" t="str">
        <f>IF(LEN(Questionniar!B50)&gt;0,Questionniar!B50,"")</f>
        <v/>
      </c>
      <c r="C107" s="612"/>
      <c r="D107" s="612"/>
      <c r="E107" s="612"/>
      <c r="F107" s="612"/>
      <c r="G107" s="612"/>
      <c r="H107" s="612"/>
      <c r="I107" s="612"/>
      <c r="J107" s="612"/>
      <c r="K107" s="612"/>
      <c r="L107" s="612"/>
      <c r="M107" s="375" t="str">
        <f>IF(ISNUMBER(Questionniar!R50),"("&amp;Questionniar!R50&amp;")","")</f>
        <v/>
      </c>
    </row>
    <row r="108" spans="1:17" s="377" customFormat="1" ht="21.75" customHeight="1">
      <c r="A108" s="374" t="str">
        <f t="shared" si="12"/>
        <v/>
      </c>
      <c r="B108" s="612" t="str">
        <f>IF(LEN(Questionniar!B51)&gt;0,Questionniar!B51,"")</f>
        <v/>
      </c>
      <c r="C108" s="612"/>
      <c r="D108" s="612"/>
      <c r="E108" s="612"/>
      <c r="F108" s="612"/>
      <c r="G108" s="612"/>
      <c r="H108" s="612"/>
      <c r="I108" s="612"/>
      <c r="J108" s="612"/>
      <c r="K108" s="612"/>
      <c r="L108" s="612"/>
      <c r="M108" s="375" t="str">
        <f>IF(ISNUMBER(Questionniar!R51),"("&amp;Questionniar!R51&amp;")","")</f>
        <v/>
      </c>
    </row>
    <row r="109" spans="1:17" s="377" customFormat="1" ht="21.75" customHeight="1">
      <c r="A109" s="374" t="str">
        <f t="shared" si="12"/>
        <v/>
      </c>
      <c r="B109" s="612" t="str">
        <f>IF(LEN(Questionniar!B52)&gt;0,Questionniar!B52,"")</f>
        <v/>
      </c>
      <c r="C109" s="612"/>
      <c r="D109" s="612"/>
      <c r="E109" s="612"/>
      <c r="F109" s="612"/>
      <c r="G109" s="612"/>
      <c r="H109" s="612"/>
      <c r="I109" s="612"/>
      <c r="J109" s="612"/>
      <c r="K109" s="612"/>
      <c r="L109" s="612"/>
      <c r="M109" s="375" t="str">
        <f>IF(ISNUMBER(Questionniar!R52),"("&amp;Questionniar!R52&amp;")","")</f>
        <v/>
      </c>
    </row>
    <row r="110" spans="1:17" s="377" customFormat="1" ht="21.75">
      <c r="A110" s="374" t="str">
        <f t="shared" si="12"/>
        <v/>
      </c>
      <c r="B110" s="612" t="str">
        <f>IF(LEN(Questionniar!B53)&gt;0,Questionniar!B53,"")</f>
        <v/>
      </c>
      <c r="C110" s="612"/>
      <c r="D110" s="612"/>
      <c r="E110" s="612"/>
      <c r="F110" s="612"/>
      <c r="G110" s="612"/>
      <c r="H110" s="612"/>
      <c r="I110" s="612"/>
      <c r="J110" s="612"/>
      <c r="K110" s="612"/>
      <c r="L110" s="612"/>
      <c r="M110" s="375" t="str">
        <f>IF(ISNUMBER(Questionniar!R53),"("&amp;Questionniar!R53&amp;")","")</f>
        <v/>
      </c>
    </row>
    <row r="111" spans="1:17" s="377" customFormat="1" ht="21.75" customHeight="1">
      <c r="A111" s="374" t="str">
        <f t="shared" si="12"/>
        <v/>
      </c>
      <c r="B111" s="612" t="str">
        <f>IF(LEN(Questionniar!B54)&gt;0,Questionniar!B54,"")</f>
        <v/>
      </c>
      <c r="C111" s="612"/>
      <c r="D111" s="612"/>
      <c r="E111" s="612"/>
      <c r="F111" s="612"/>
      <c r="G111" s="612"/>
      <c r="H111" s="612"/>
      <c r="I111" s="612"/>
      <c r="J111" s="612"/>
      <c r="K111" s="612"/>
      <c r="L111" s="612"/>
      <c r="M111" s="375" t="str">
        <f>IF(ISNUMBER(Questionniar!R54),"("&amp;Questionniar!R54&amp;")","")</f>
        <v/>
      </c>
    </row>
    <row r="112" spans="1:17" s="377" customFormat="1" ht="21.75">
      <c r="A112" s="374" t="str">
        <f t="shared" si="12"/>
        <v/>
      </c>
      <c r="B112" s="612" t="str">
        <f>IF(LEN(Questionniar!B55)&gt;0,Questionniar!B55,"")</f>
        <v/>
      </c>
      <c r="C112" s="612"/>
      <c r="D112" s="612"/>
      <c r="E112" s="612"/>
      <c r="F112" s="612"/>
      <c r="G112" s="612"/>
      <c r="H112" s="612"/>
      <c r="I112" s="612"/>
      <c r="J112" s="612"/>
      <c r="K112" s="612"/>
      <c r="L112" s="612"/>
      <c r="M112" s="375" t="str">
        <f>IF(ISNUMBER(Questionniar!R55),"("&amp;Questionniar!R55&amp;")","")</f>
        <v/>
      </c>
    </row>
    <row r="113" spans="1:13" s="377" customFormat="1" ht="21.75">
      <c r="A113" s="378" t="str">
        <f t="shared" si="12"/>
        <v/>
      </c>
      <c r="B113" s="612" t="str">
        <f>IF(LEN(Questionniar!B56)&gt;0,Questionniar!B56,"")</f>
        <v/>
      </c>
      <c r="C113" s="612"/>
      <c r="D113" s="612"/>
      <c r="E113" s="612"/>
      <c r="F113" s="612"/>
      <c r="G113" s="612"/>
      <c r="H113" s="612"/>
      <c r="I113" s="612"/>
      <c r="J113" s="612"/>
      <c r="K113" s="612"/>
      <c r="L113" s="612"/>
      <c r="M113" s="375" t="str">
        <f>IF(ISNUMBER(Questionniar!R56),"("&amp;Questionniar!R56&amp;")","")</f>
        <v/>
      </c>
    </row>
    <row r="114" spans="1:13" ht="21.75">
      <c r="A114" s="378" t="str">
        <f t="shared" si="12"/>
        <v/>
      </c>
      <c r="B114" s="611" t="str">
        <f>IF(LEN(Questionniar!B57)&gt;0,Questionniar!B57,"")</f>
        <v/>
      </c>
      <c r="C114" s="611"/>
      <c r="D114" s="611"/>
      <c r="E114" s="611"/>
      <c r="F114" s="611"/>
      <c r="G114" s="611"/>
      <c r="H114" s="611"/>
      <c r="I114" s="611"/>
      <c r="J114" s="611"/>
      <c r="K114" s="611"/>
      <c r="L114" s="611"/>
      <c r="M114" s="379" t="str">
        <f>IF(ISNUMBER(Questionniar!R57),"("&amp;Questionniar!R57&amp;")","")</f>
        <v/>
      </c>
    </row>
    <row r="115" spans="1:13" ht="21.75" customHeight="1">
      <c r="A115" s="378" t="str">
        <f t="shared" si="12"/>
        <v/>
      </c>
      <c r="B115" s="611" t="str">
        <f>IF(LEN(Questionniar!B58)&gt;0,Questionniar!B58,"")</f>
        <v/>
      </c>
      <c r="C115" s="611"/>
      <c r="D115" s="611"/>
      <c r="E115" s="611"/>
      <c r="F115" s="611"/>
      <c r="G115" s="611"/>
      <c r="H115" s="611"/>
      <c r="I115" s="611"/>
      <c r="J115" s="611"/>
      <c r="K115" s="611"/>
      <c r="L115" s="611"/>
      <c r="M115" s="379" t="str">
        <f>IF(ISNUMBER(Questionniar!R58),"("&amp;Questionniar!R58&amp;")","")</f>
        <v/>
      </c>
    </row>
    <row r="116" spans="1:13" ht="21.75" customHeight="1">
      <c r="A116" s="378" t="str">
        <f t="shared" si="12"/>
        <v/>
      </c>
      <c r="B116" s="611" t="str">
        <f>IF(LEN(Questionniar!B59)&gt;0,Questionniar!B59,"")</f>
        <v/>
      </c>
      <c r="C116" s="611"/>
      <c r="D116" s="611"/>
      <c r="E116" s="611"/>
      <c r="F116" s="611"/>
      <c r="G116" s="611"/>
      <c r="H116" s="611"/>
      <c r="I116" s="611"/>
      <c r="J116" s="611"/>
      <c r="K116" s="611"/>
      <c r="L116" s="611"/>
      <c r="M116" s="379" t="str">
        <f>IF(ISNUMBER(Questionniar!R59),"("&amp;Questionniar!R59&amp;")","")</f>
        <v/>
      </c>
    </row>
    <row r="117" spans="1:13" ht="21.75" customHeight="1">
      <c r="A117" s="378" t="str">
        <f t="shared" si="12"/>
        <v/>
      </c>
      <c r="B117" s="611" t="str">
        <f>IF(LEN(Questionniar!B60)&gt;0,Questionniar!B60,"")</f>
        <v/>
      </c>
      <c r="C117" s="611"/>
      <c r="D117" s="611"/>
      <c r="E117" s="611"/>
      <c r="F117" s="611"/>
      <c r="G117" s="611"/>
      <c r="H117" s="611"/>
      <c r="I117" s="611"/>
      <c r="J117" s="611"/>
      <c r="K117" s="611"/>
      <c r="L117" s="611"/>
      <c r="M117" s="379" t="str">
        <f>IF(ISNUMBER(Questionniar!R60),"("&amp;Questionniar!R60&amp;")","")</f>
        <v/>
      </c>
    </row>
    <row r="118" spans="1:13" ht="21.75">
      <c r="A118" s="378" t="str">
        <f t="shared" si="12"/>
        <v/>
      </c>
      <c r="B118" s="611" t="str">
        <f>IF(LEN(Questionniar!B61)&gt;0,Questionniar!B61,"")</f>
        <v/>
      </c>
      <c r="C118" s="611"/>
      <c r="D118" s="611"/>
      <c r="E118" s="611"/>
      <c r="F118" s="611"/>
      <c r="G118" s="611"/>
      <c r="H118" s="611"/>
      <c r="I118" s="611"/>
      <c r="J118" s="611"/>
      <c r="K118" s="611"/>
      <c r="L118" s="611"/>
      <c r="M118" s="379" t="str">
        <f>IF(ISNUMBER(Questionniar!R61),"("&amp;Questionniar!R61&amp;")","")</f>
        <v/>
      </c>
    </row>
    <row r="119" spans="1:13" ht="21.75">
      <c r="A119" s="378" t="str">
        <f t="shared" si="12"/>
        <v/>
      </c>
      <c r="B119" s="611" t="str">
        <f>IF(LEN(Questionniar!B62)&gt;0,Questionniar!B62,"")</f>
        <v/>
      </c>
      <c r="C119" s="611"/>
      <c r="D119" s="611"/>
      <c r="E119" s="611"/>
      <c r="F119" s="611"/>
      <c r="G119" s="611"/>
      <c r="H119" s="611"/>
      <c r="I119" s="611"/>
      <c r="J119" s="611"/>
      <c r="K119" s="611"/>
      <c r="L119" s="611"/>
      <c r="M119" s="379" t="str">
        <f>IF(ISNUMBER(Questionniar!R62),"("&amp;Questionniar!R62&amp;")","")</f>
        <v/>
      </c>
    </row>
    <row r="120" spans="1:13" ht="21.75">
      <c r="A120" s="378" t="str">
        <f t="shared" si="12"/>
        <v/>
      </c>
      <c r="B120" s="611" t="str">
        <f>IF(LEN(Questionniar!B63)&gt;0,Questionniar!B63,"")</f>
        <v/>
      </c>
      <c r="C120" s="611"/>
      <c r="D120" s="611"/>
      <c r="E120" s="611"/>
      <c r="F120" s="611"/>
      <c r="G120" s="611"/>
      <c r="H120" s="611"/>
      <c r="I120" s="611"/>
      <c r="J120" s="611"/>
      <c r="K120" s="611"/>
      <c r="L120" s="611"/>
      <c r="M120" s="379" t="str">
        <f>IF(ISNUMBER(Questionniar!R63),"("&amp;Questionniar!R63&amp;")","")</f>
        <v/>
      </c>
    </row>
    <row r="121" spans="1:13" ht="21.75">
      <c r="A121" s="378" t="str">
        <f t="shared" ref="A121:A149" si="13">IF(LEN(B121)&gt;0,A120+1,"")</f>
        <v/>
      </c>
      <c r="B121" s="611" t="str">
        <f>IF(LEN(Questionniar!B64)&gt;0,Questionniar!B64,"")</f>
        <v/>
      </c>
      <c r="C121" s="611"/>
      <c r="D121" s="611"/>
      <c r="E121" s="611"/>
      <c r="F121" s="611"/>
      <c r="G121" s="611"/>
      <c r="H121" s="611"/>
      <c r="I121" s="611"/>
      <c r="J121" s="611"/>
      <c r="K121" s="611"/>
      <c r="L121" s="611"/>
      <c r="M121" s="379" t="str">
        <f>IF(ISNUMBER(Questionniar!R64),"("&amp;Questionniar!R64&amp;")","")</f>
        <v/>
      </c>
    </row>
    <row r="122" spans="1:13" ht="21.75">
      <c r="A122" s="378" t="str">
        <f t="shared" si="13"/>
        <v/>
      </c>
      <c r="B122" s="611" t="str">
        <f>IF(LEN(Questionniar!B65)&gt;0,Questionniar!B65,"")</f>
        <v/>
      </c>
      <c r="C122" s="611"/>
      <c r="D122" s="611"/>
      <c r="E122" s="611"/>
      <c r="F122" s="611"/>
      <c r="G122" s="611"/>
      <c r="H122" s="611"/>
      <c r="I122" s="611"/>
      <c r="J122" s="611"/>
      <c r="K122" s="611"/>
      <c r="L122" s="611"/>
      <c r="M122" s="379" t="str">
        <f>IF(ISNUMBER(Questionniar!R65),"("&amp;Questionniar!R65&amp;")","")</f>
        <v/>
      </c>
    </row>
    <row r="123" spans="1:13" ht="21.75">
      <c r="A123" s="378" t="str">
        <f t="shared" si="13"/>
        <v/>
      </c>
      <c r="B123" s="611" t="str">
        <f>IF(LEN(Questionniar!B66)&gt;0,Questionniar!B66,"")</f>
        <v/>
      </c>
      <c r="C123" s="611"/>
      <c r="D123" s="611"/>
      <c r="E123" s="611"/>
      <c r="F123" s="611"/>
      <c r="G123" s="611"/>
      <c r="H123" s="611"/>
      <c r="I123" s="611"/>
      <c r="J123" s="611"/>
      <c r="K123" s="611"/>
      <c r="L123" s="611"/>
      <c r="M123" s="379" t="str">
        <f>IF(ISNUMBER(Questionniar!R66),"("&amp;Questionniar!R66&amp;")","")</f>
        <v/>
      </c>
    </row>
    <row r="124" spans="1:13" ht="21.75">
      <c r="A124" s="378" t="str">
        <f t="shared" si="13"/>
        <v/>
      </c>
      <c r="B124" s="611" t="str">
        <f>IF(LEN(Questionniar!B67)&gt;0,Questionniar!B67,"")</f>
        <v/>
      </c>
      <c r="C124" s="611"/>
      <c r="D124" s="611"/>
      <c r="E124" s="611"/>
      <c r="F124" s="611"/>
      <c r="G124" s="611"/>
      <c r="H124" s="611"/>
      <c r="I124" s="611"/>
      <c r="J124" s="611"/>
      <c r="K124" s="611"/>
      <c r="L124" s="611"/>
      <c r="M124" s="379" t="str">
        <f>IF(ISNUMBER(Questionniar!R67),"("&amp;Questionniar!R67&amp;")","")</f>
        <v/>
      </c>
    </row>
    <row r="125" spans="1:13" ht="21.75">
      <c r="A125" s="378" t="str">
        <f t="shared" si="13"/>
        <v/>
      </c>
      <c r="B125" s="611" t="str">
        <f>IF(LEN(Questionniar!B68)&gt;0,Questionniar!B68,"")</f>
        <v/>
      </c>
      <c r="C125" s="611"/>
      <c r="D125" s="611"/>
      <c r="E125" s="611"/>
      <c r="F125" s="611"/>
      <c r="G125" s="611"/>
      <c r="H125" s="611"/>
      <c r="I125" s="611"/>
      <c r="J125" s="611"/>
      <c r="K125" s="611"/>
      <c r="L125" s="611"/>
      <c r="M125" s="379" t="str">
        <f>IF(ISNUMBER(Questionniar!R68),"("&amp;Questionniar!R68&amp;")","")</f>
        <v/>
      </c>
    </row>
    <row r="126" spans="1:13" ht="21.75">
      <c r="A126" s="378" t="str">
        <f t="shared" si="13"/>
        <v/>
      </c>
      <c r="B126" s="611" t="str">
        <f>IF(LEN(Questionniar!B69)&gt;0,Questionniar!B69,"")</f>
        <v/>
      </c>
      <c r="C126" s="611"/>
      <c r="D126" s="611"/>
      <c r="E126" s="611"/>
      <c r="F126" s="611"/>
      <c r="G126" s="611"/>
      <c r="H126" s="611"/>
      <c r="I126" s="611"/>
      <c r="J126" s="611"/>
      <c r="K126" s="611"/>
      <c r="L126" s="611"/>
      <c r="M126" s="379" t="str">
        <f>IF(ISNUMBER(Questionniar!R69),"("&amp;Questionniar!R69&amp;")","")</f>
        <v/>
      </c>
    </row>
    <row r="127" spans="1:13" ht="21.75">
      <c r="A127" s="378" t="str">
        <f t="shared" si="13"/>
        <v/>
      </c>
      <c r="B127" s="611" t="str">
        <f>IF(LEN(Questionniar!B70)&gt;0,Questionniar!B70,"")</f>
        <v/>
      </c>
      <c r="C127" s="611"/>
      <c r="D127" s="611"/>
      <c r="E127" s="611"/>
      <c r="F127" s="611"/>
      <c r="G127" s="611"/>
      <c r="H127" s="611"/>
      <c r="I127" s="611"/>
      <c r="J127" s="611"/>
      <c r="K127" s="611"/>
      <c r="L127" s="611"/>
      <c r="M127" s="379" t="str">
        <f>IF(ISNUMBER(Questionniar!R70),"("&amp;Questionniar!R70&amp;")","")</f>
        <v/>
      </c>
    </row>
    <row r="128" spans="1:13" ht="21.75">
      <c r="A128" s="378" t="str">
        <f t="shared" si="13"/>
        <v/>
      </c>
      <c r="B128" s="611" t="str">
        <f>IF(LEN(Questionniar!B71)&gt;0,Questionniar!B71,"")</f>
        <v/>
      </c>
      <c r="C128" s="611"/>
      <c r="D128" s="611"/>
      <c r="E128" s="611"/>
      <c r="F128" s="611"/>
      <c r="G128" s="611"/>
      <c r="H128" s="611"/>
      <c r="I128" s="611"/>
      <c r="J128" s="611"/>
      <c r="K128" s="611"/>
      <c r="L128" s="611"/>
      <c r="M128" s="379" t="str">
        <f>IF(ISNUMBER(Questionniar!R71),"("&amp;Questionniar!R71&amp;")","")</f>
        <v/>
      </c>
    </row>
    <row r="129" spans="1:13" ht="21.75">
      <c r="A129" s="378" t="str">
        <f t="shared" si="13"/>
        <v/>
      </c>
      <c r="B129" s="611" t="str">
        <f>IF(LEN(Questionniar!B72)&gt;0,Questionniar!B72,"")</f>
        <v/>
      </c>
      <c r="C129" s="611"/>
      <c r="D129" s="611"/>
      <c r="E129" s="611"/>
      <c r="F129" s="611"/>
      <c r="G129" s="611"/>
      <c r="H129" s="611"/>
      <c r="I129" s="611"/>
      <c r="J129" s="611"/>
      <c r="K129" s="611"/>
      <c r="L129" s="611"/>
      <c r="M129" s="379" t="str">
        <f>IF(ISNUMBER(Questionniar!R72),"("&amp;Questionniar!R72&amp;")","")</f>
        <v/>
      </c>
    </row>
    <row r="130" spans="1:13" ht="21.75">
      <c r="A130" s="378" t="str">
        <f t="shared" si="13"/>
        <v/>
      </c>
      <c r="B130" s="611" t="str">
        <f>IF(LEN(Questionniar!B73)&gt;0,Questionniar!B73,"")</f>
        <v/>
      </c>
      <c r="C130" s="611"/>
      <c r="D130" s="611"/>
      <c r="E130" s="611"/>
      <c r="F130" s="611"/>
      <c r="G130" s="611"/>
      <c r="H130" s="611"/>
      <c r="I130" s="611"/>
      <c r="J130" s="611"/>
      <c r="K130" s="611"/>
      <c r="L130" s="611"/>
      <c r="M130" s="379" t="str">
        <f>IF(ISNUMBER(Questionniar!R73),"("&amp;Questionniar!R73&amp;")","")</f>
        <v/>
      </c>
    </row>
    <row r="131" spans="1:13" ht="21.75">
      <c r="A131" s="378" t="str">
        <f t="shared" si="13"/>
        <v/>
      </c>
      <c r="B131" s="611" t="str">
        <f>IF(LEN(Questionniar!B74)&gt;0,Questionniar!B74,"")</f>
        <v/>
      </c>
      <c r="C131" s="611"/>
      <c r="D131" s="611"/>
      <c r="E131" s="611"/>
      <c r="F131" s="611"/>
      <c r="G131" s="611"/>
      <c r="H131" s="611"/>
      <c r="I131" s="611"/>
      <c r="J131" s="611"/>
      <c r="K131" s="611"/>
      <c r="L131" s="611"/>
      <c r="M131" s="379" t="str">
        <f>IF(ISNUMBER(Questionniar!R74),"("&amp;Questionniar!R74&amp;")","")</f>
        <v/>
      </c>
    </row>
    <row r="132" spans="1:13" ht="21.75">
      <c r="A132" s="378" t="str">
        <f t="shared" si="13"/>
        <v/>
      </c>
      <c r="B132" s="611" t="str">
        <f>IF(LEN(Questionniar!B75)&gt;0,Questionniar!B75,"")</f>
        <v/>
      </c>
      <c r="C132" s="611"/>
      <c r="D132" s="611"/>
      <c r="E132" s="611"/>
      <c r="F132" s="611"/>
      <c r="G132" s="611"/>
      <c r="H132" s="611"/>
      <c r="I132" s="611"/>
      <c r="J132" s="611"/>
      <c r="K132" s="611"/>
      <c r="L132" s="611"/>
      <c r="M132" s="379" t="str">
        <f>IF(ISNUMBER(Questionniar!R75),"("&amp;Questionniar!R75&amp;")","")</f>
        <v/>
      </c>
    </row>
    <row r="133" spans="1:13" ht="21.75">
      <c r="A133" s="378" t="str">
        <f t="shared" si="13"/>
        <v/>
      </c>
      <c r="B133" s="611" t="str">
        <f>IF(LEN(Questionniar!B76)&gt;0,Questionniar!B76,"")</f>
        <v/>
      </c>
      <c r="C133" s="611"/>
      <c r="D133" s="611"/>
      <c r="E133" s="611"/>
      <c r="F133" s="611"/>
      <c r="G133" s="611"/>
      <c r="H133" s="611"/>
      <c r="I133" s="611"/>
      <c r="J133" s="611"/>
      <c r="K133" s="611"/>
      <c r="L133" s="611"/>
      <c r="M133" s="379" t="str">
        <f>IF(ISNUMBER(Questionniar!R76),"("&amp;Questionniar!R76&amp;")","")</f>
        <v/>
      </c>
    </row>
    <row r="134" spans="1:13" ht="21.75">
      <c r="A134" s="378" t="str">
        <f t="shared" si="13"/>
        <v/>
      </c>
      <c r="B134" s="611" t="str">
        <f>IF(LEN(Questionniar!B77)&gt;0,Questionniar!B77,"")</f>
        <v/>
      </c>
      <c r="C134" s="611"/>
      <c r="D134" s="611"/>
      <c r="E134" s="611"/>
      <c r="F134" s="611"/>
      <c r="G134" s="611"/>
      <c r="H134" s="611"/>
      <c r="I134" s="611"/>
      <c r="J134" s="611"/>
      <c r="K134" s="611"/>
      <c r="L134" s="611"/>
      <c r="M134" s="379" t="str">
        <f>IF(ISNUMBER(Questionniar!R77),"("&amp;Questionniar!R77&amp;")","")</f>
        <v/>
      </c>
    </row>
    <row r="135" spans="1:13" ht="21.75">
      <c r="A135" s="378" t="str">
        <f t="shared" si="13"/>
        <v/>
      </c>
      <c r="B135" s="611" t="str">
        <f>IF(LEN(Questionniar!B78)&gt;0,Questionniar!B78,"")</f>
        <v/>
      </c>
      <c r="C135" s="611"/>
      <c r="D135" s="611"/>
      <c r="E135" s="611"/>
      <c r="F135" s="611"/>
      <c r="G135" s="611"/>
      <c r="H135" s="611"/>
      <c r="I135" s="611"/>
      <c r="J135" s="611"/>
      <c r="K135" s="611"/>
      <c r="L135" s="611"/>
      <c r="M135" s="379" t="str">
        <f>IF(ISNUMBER(Questionniar!R78),"("&amp;Questionniar!R78&amp;")","")</f>
        <v/>
      </c>
    </row>
    <row r="136" spans="1:13" ht="21.75">
      <c r="A136" s="378" t="str">
        <f t="shared" si="13"/>
        <v/>
      </c>
      <c r="B136" s="611" t="str">
        <f>IF(LEN(Questionniar!B79)&gt;0,Questionniar!B79,"")</f>
        <v/>
      </c>
      <c r="C136" s="611"/>
      <c r="D136" s="611"/>
      <c r="E136" s="611"/>
      <c r="F136" s="611"/>
      <c r="G136" s="611"/>
      <c r="H136" s="611"/>
      <c r="I136" s="611"/>
      <c r="J136" s="611"/>
      <c r="K136" s="611"/>
      <c r="L136" s="611"/>
      <c r="M136" s="379" t="str">
        <f>IF(ISNUMBER(Questionniar!R79),"("&amp;Questionniar!R79&amp;")","")</f>
        <v/>
      </c>
    </row>
    <row r="137" spans="1:13" ht="21.75">
      <c r="A137" s="378" t="str">
        <f t="shared" si="13"/>
        <v/>
      </c>
      <c r="B137" s="611" t="str">
        <f>IF(LEN(Questionniar!B80)&gt;0,Questionniar!B80,"")</f>
        <v/>
      </c>
      <c r="C137" s="611"/>
      <c r="D137" s="611"/>
      <c r="E137" s="611"/>
      <c r="F137" s="611"/>
      <c r="G137" s="611"/>
      <c r="H137" s="611"/>
      <c r="I137" s="611"/>
      <c r="J137" s="611"/>
      <c r="K137" s="611"/>
      <c r="L137" s="611"/>
      <c r="M137" s="379" t="str">
        <f>IF(ISNUMBER(Questionniar!R80),"("&amp;Questionniar!R80&amp;")","")</f>
        <v/>
      </c>
    </row>
    <row r="138" spans="1:13" ht="21.75">
      <c r="A138" s="378" t="str">
        <f t="shared" si="13"/>
        <v/>
      </c>
      <c r="B138" s="611" t="str">
        <f>IF(LEN(Questionniar!B81)&gt;0,Questionniar!B81,"")</f>
        <v/>
      </c>
      <c r="C138" s="611"/>
      <c r="D138" s="611"/>
      <c r="E138" s="611"/>
      <c r="F138" s="611"/>
      <c r="G138" s="611"/>
      <c r="H138" s="611"/>
      <c r="I138" s="611"/>
      <c r="J138" s="611"/>
      <c r="K138" s="611"/>
      <c r="L138" s="611"/>
      <c r="M138" s="379" t="str">
        <f>IF(ISNUMBER(Questionniar!R81),"("&amp;Questionniar!R81&amp;")","")</f>
        <v/>
      </c>
    </row>
    <row r="139" spans="1:13" ht="21.75">
      <c r="A139" s="378" t="str">
        <f t="shared" si="13"/>
        <v/>
      </c>
      <c r="B139" s="611" t="str">
        <f>IF(LEN(Questionniar!B82)&gt;0,Questionniar!B82,"")</f>
        <v/>
      </c>
      <c r="C139" s="611"/>
      <c r="D139" s="611"/>
      <c r="E139" s="611"/>
      <c r="F139" s="611"/>
      <c r="G139" s="611"/>
      <c r="H139" s="611"/>
      <c r="I139" s="611"/>
      <c r="J139" s="611"/>
      <c r="K139" s="611"/>
      <c r="L139" s="611"/>
      <c r="M139" s="379" t="str">
        <f>IF(ISNUMBER(Questionniar!R82),"("&amp;Questionniar!R82&amp;")","")</f>
        <v/>
      </c>
    </row>
    <row r="140" spans="1:13" ht="21.75">
      <c r="A140" s="378" t="str">
        <f t="shared" si="13"/>
        <v/>
      </c>
      <c r="B140" s="611" t="str">
        <f>IF(LEN(Questionniar!B83)&gt;0,Questionniar!B83,"")</f>
        <v/>
      </c>
      <c r="C140" s="611"/>
      <c r="D140" s="611"/>
      <c r="E140" s="611"/>
      <c r="F140" s="611"/>
      <c r="G140" s="611"/>
      <c r="H140" s="611"/>
      <c r="I140" s="611"/>
      <c r="J140" s="611"/>
      <c r="K140" s="611"/>
      <c r="L140" s="611"/>
      <c r="M140" s="379" t="str">
        <f>IF(ISNUMBER(Questionniar!R83),"("&amp;Questionniar!R83&amp;")","")</f>
        <v/>
      </c>
    </row>
    <row r="141" spans="1:13" ht="21.75">
      <c r="A141" s="378" t="str">
        <f t="shared" si="13"/>
        <v/>
      </c>
      <c r="B141" s="611" t="str">
        <f>IF(LEN(Questionniar!B84)&gt;0,Questionniar!B84,"")</f>
        <v/>
      </c>
      <c r="C141" s="611"/>
      <c r="D141" s="611"/>
      <c r="E141" s="611"/>
      <c r="F141" s="611"/>
      <c r="G141" s="611"/>
      <c r="H141" s="611"/>
      <c r="I141" s="611"/>
      <c r="J141" s="611"/>
      <c r="K141" s="611"/>
      <c r="L141" s="611"/>
      <c r="M141" s="379" t="str">
        <f>IF(ISNUMBER(Questionniar!R84),"("&amp;Questionniar!R84&amp;")","")</f>
        <v/>
      </c>
    </row>
    <row r="142" spans="1:13" ht="21.75">
      <c r="A142" s="378" t="str">
        <f t="shared" si="13"/>
        <v/>
      </c>
      <c r="B142" s="611" t="str">
        <f>IF(LEN(Questionniar!B85)&gt;0,Questionniar!B85,"")</f>
        <v/>
      </c>
      <c r="C142" s="611"/>
      <c r="D142" s="611"/>
      <c r="E142" s="611"/>
      <c r="F142" s="611"/>
      <c r="G142" s="611"/>
      <c r="H142" s="611"/>
      <c r="I142" s="611"/>
      <c r="J142" s="611"/>
      <c r="K142" s="611"/>
      <c r="L142" s="611"/>
      <c r="M142" s="379" t="str">
        <f>IF(ISNUMBER(Questionniar!R85),"("&amp;Questionniar!R85&amp;")","")</f>
        <v/>
      </c>
    </row>
    <row r="143" spans="1:13" ht="21.75">
      <c r="A143" s="378" t="str">
        <f t="shared" si="13"/>
        <v/>
      </c>
      <c r="B143" s="611" t="str">
        <f>IF(LEN(Questionniar!B86)&gt;0,Questionniar!B86,"")</f>
        <v/>
      </c>
      <c r="C143" s="611"/>
      <c r="D143" s="611"/>
      <c r="E143" s="611"/>
      <c r="F143" s="611"/>
      <c r="G143" s="611"/>
      <c r="H143" s="611"/>
      <c r="I143" s="611"/>
      <c r="J143" s="611"/>
      <c r="K143" s="611"/>
      <c r="L143" s="611"/>
      <c r="M143" s="379" t="str">
        <f>IF(ISNUMBER(Questionniar!R86),"("&amp;Questionniar!R86&amp;")","")</f>
        <v/>
      </c>
    </row>
    <row r="144" spans="1:13" ht="21.75">
      <c r="A144" s="378" t="str">
        <f t="shared" si="13"/>
        <v/>
      </c>
      <c r="B144" s="611" t="str">
        <f>IF(LEN(Questionniar!B87)&gt;0,Questionniar!B87,"")</f>
        <v/>
      </c>
      <c r="C144" s="611"/>
      <c r="D144" s="611"/>
      <c r="E144" s="611"/>
      <c r="F144" s="611"/>
      <c r="G144" s="611"/>
      <c r="H144" s="611"/>
      <c r="I144" s="611"/>
      <c r="J144" s="611"/>
      <c r="K144" s="611"/>
      <c r="L144" s="611"/>
      <c r="M144" s="379" t="str">
        <f>IF(ISNUMBER(Questionniar!R87),"("&amp;Questionniar!R87&amp;")","")</f>
        <v/>
      </c>
    </row>
    <row r="145" spans="1:13" ht="21.75">
      <c r="A145" s="378" t="str">
        <f t="shared" si="13"/>
        <v/>
      </c>
      <c r="B145" s="611" t="str">
        <f>IF(LEN(Questionniar!B88)&gt;0,Questionniar!B88,"")</f>
        <v/>
      </c>
      <c r="C145" s="611"/>
      <c r="D145" s="611"/>
      <c r="E145" s="611"/>
      <c r="F145" s="611"/>
      <c r="G145" s="611"/>
      <c r="H145" s="611"/>
      <c r="I145" s="611"/>
      <c r="J145" s="611"/>
      <c r="K145" s="611"/>
      <c r="L145" s="611"/>
      <c r="M145" s="379" t="str">
        <f>IF(ISNUMBER(Questionniar!R88),"("&amp;Questionniar!R88&amp;")","")</f>
        <v/>
      </c>
    </row>
    <row r="146" spans="1:13" ht="21.75">
      <c r="A146" s="378" t="str">
        <f t="shared" si="13"/>
        <v/>
      </c>
      <c r="B146" s="611" t="str">
        <f>IF(LEN(Questionniar!B89)&gt;0,Questionniar!B89,"")</f>
        <v/>
      </c>
      <c r="C146" s="611"/>
      <c r="D146" s="611"/>
      <c r="E146" s="611"/>
      <c r="F146" s="611"/>
      <c r="G146" s="611"/>
      <c r="H146" s="611"/>
      <c r="I146" s="611"/>
      <c r="J146" s="611"/>
      <c r="K146" s="611"/>
      <c r="L146" s="611"/>
      <c r="M146" s="379" t="str">
        <f>IF(ISNUMBER(Questionniar!R89),"("&amp;Questionniar!R89&amp;")","")</f>
        <v/>
      </c>
    </row>
    <row r="147" spans="1:13" ht="21.75">
      <c r="A147" s="378" t="str">
        <f t="shared" si="13"/>
        <v/>
      </c>
      <c r="B147" s="611" t="str">
        <f>IF(LEN(Questionniar!B90)&gt;0,Questionniar!B90,"")</f>
        <v/>
      </c>
      <c r="C147" s="611"/>
      <c r="D147" s="611"/>
      <c r="E147" s="611"/>
      <c r="F147" s="611"/>
      <c r="G147" s="611"/>
      <c r="H147" s="611"/>
      <c r="I147" s="611"/>
      <c r="J147" s="611"/>
      <c r="K147" s="611"/>
      <c r="L147" s="611"/>
      <c r="M147" s="379" t="str">
        <f>IF(ISNUMBER(Questionniar!R90),"("&amp;Questionniar!R90&amp;")","")</f>
        <v/>
      </c>
    </row>
    <row r="148" spans="1:13" ht="21.75">
      <c r="A148" s="378" t="str">
        <f t="shared" si="13"/>
        <v/>
      </c>
      <c r="B148" s="611" t="str">
        <f>IF(LEN(Questionniar!B91)&gt;0,Questionniar!B91,"")</f>
        <v/>
      </c>
      <c r="C148" s="611"/>
      <c r="D148" s="611"/>
      <c r="E148" s="611"/>
      <c r="F148" s="611"/>
      <c r="G148" s="611"/>
      <c r="H148" s="611"/>
      <c r="I148" s="611"/>
      <c r="J148" s="611"/>
      <c r="K148" s="611"/>
      <c r="L148" s="611"/>
      <c r="M148" s="379" t="str">
        <f>IF(ISNUMBER(Questionniar!R91),"("&amp;Questionniar!R91&amp;")","")</f>
        <v/>
      </c>
    </row>
    <row r="149" spans="1:13" ht="21.75">
      <c r="A149" s="378" t="str">
        <f t="shared" si="13"/>
        <v/>
      </c>
      <c r="B149" s="611" t="str">
        <f>IF(LEN(Questionniar!B92)&gt;0,Questionniar!B92,"")</f>
        <v/>
      </c>
      <c r="C149" s="611"/>
      <c r="D149" s="611"/>
      <c r="E149" s="611"/>
      <c r="F149" s="611"/>
      <c r="G149" s="611"/>
      <c r="H149" s="611"/>
      <c r="I149" s="611"/>
      <c r="J149" s="611"/>
      <c r="K149" s="611"/>
      <c r="L149" s="611"/>
      <c r="M149" s="379" t="str">
        <f>IF(ISNUMBER(Questionniar!R92),"("&amp;Questionniar!R92&amp;")","")</f>
        <v/>
      </c>
    </row>
    <row r="150" spans="1:13" ht="21.75">
      <c r="A150" s="378"/>
    </row>
  </sheetData>
  <sheetProtection formatCells="0" formatColumns="0" formatRows="0"/>
  <mergeCells count="142">
    <mergeCell ref="F12:K12"/>
    <mergeCell ref="B145:L145"/>
    <mergeCell ref="B146:L146"/>
    <mergeCell ref="B147:L147"/>
    <mergeCell ref="B148:L148"/>
    <mergeCell ref="B132:L132"/>
    <mergeCell ref="B123:L123"/>
    <mergeCell ref="B124:L124"/>
    <mergeCell ref="B125:L125"/>
    <mergeCell ref="B126:L126"/>
    <mergeCell ref="B127:L127"/>
    <mergeCell ref="B128:L128"/>
    <mergeCell ref="B129:L129"/>
    <mergeCell ref="B130:L130"/>
    <mergeCell ref="B131:L131"/>
    <mergeCell ref="B104:L104"/>
    <mergeCell ref="B105:L105"/>
    <mergeCell ref="B106:L106"/>
    <mergeCell ref="B107:L107"/>
    <mergeCell ref="B108:L108"/>
    <mergeCell ref="B109:L109"/>
    <mergeCell ref="A81:L81"/>
    <mergeCell ref="B102:L102"/>
    <mergeCell ref="B103:L103"/>
    <mergeCell ref="B149:L149"/>
    <mergeCell ref="B144:L144"/>
    <mergeCell ref="B133:L133"/>
    <mergeCell ref="B134:L134"/>
    <mergeCell ref="B135:L135"/>
    <mergeCell ref="B136:L136"/>
    <mergeCell ref="B137:L137"/>
    <mergeCell ref="B138:L138"/>
    <mergeCell ref="B139:L139"/>
    <mergeCell ref="B140:L140"/>
    <mergeCell ref="B141:L141"/>
    <mergeCell ref="B142:L142"/>
    <mergeCell ref="B143:L143"/>
    <mergeCell ref="B101:N101"/>
    <mergeCell ref="C83:D83"/>
    <mergeCell ref="C84:D84"/>
    <mergeCell ref="C85:D85"/>
    <mergeCell ref="C86:D86"/>
    <mergeCell ref="C91:D91"/>
    <mergeCell ref="C92:D92"/>
    <mergeCell ref="C93:D93"/>
    <mergeCell ref="C94:D94"/>
    <mergeCell ref="C55:N55"/>
    <mergeCell ref="C56:N56"/>
    <mergeCell ref="C57:N57"/>
    <mergeCell ref="B122:L122"/>
    <mergeCell ref="B110:L110"/>
    <mergeCell ref="B111:L111"/>
    <mergeCell ref="B112:L112"/>
    <mergeCell ref="B113:L113"/>
    <mergeCell ref="B120:L120"/>
    <mergeCell ref="B114:L114"/>
    <mergeCell ref="B115:L115"/>
    <mergeCell ref="B117:L117"/>
    <mergeCell ref="B118:L118"/>
    <mergeCell ref="B121:L121"/>
    <mergeCell ref="B116:L116"/>
    <mergeCell ref="B119:L119"/>
    <mergeCell ref="M81:O81"/>
    <mergeCell ref="C87:D87"/>
    <mergeCell ref="C88:D88"/>
    <mergeCell ref="C89:D89"/>
    <mergeCell ref="C90:D90"/>
    <mergeCell ref="O62:O63"/>
    <mergeCell ref="C100:E100"/>
    <mergeCell ref="H100:I100"/>
    <mergeCell ref="H23:I23"/>
    <mergeCell ref="J23:K23"/>
    <mergeCell ref="B22:E22"/>
    <mergeCell ref="B59:N59"/>
    <mergeCell ref="A62:B63"/>
    <mergeCell ref="C62:D62"/>
    <mergeCell ref="E62:F62"/>
    <mergeCell ref="C42:N42"/>
    <mergeCell ref="C43:N43"/>
    <mergeCell ref="C44:N44"/>
    <mergeCell ref="B41:N41"/>
    <mergeCell ref="B52:N52"/>
    <mergeCell ref="G62:H62"/>
    <mergeCell ref="I62:J62"/>
    <mergeCell ref="K62:L62"/>
    <mergeCell ref="M62:M63"/>
    <mergeCell ref="N62:N63"/>
    <mergeCell ref="C45:N45"/>
    <mergeCell ref="C49:N49"/>
    <mergeCell ref="C50:N50"/>
    <mergeCell ref="C51:N51"/>
    <mergeCell ref="C58:N58"/>
    <mergeCell ref="C53:N53"/>
    <mergeCell ref="C54:N54"/>
    <mergeCell ref="B21:E21"/>
    <mergeCell ref="B15:O15"/>
    <mergeCell ref="B16:O16"/>
    <mergeCell ref="B17:O17"/>
    <mergeCell ref="B18:O18"/>
    <mergeCell ref="C40:D40"/>
    <mergeCell ref="F22:G22"/>
    <mergeCell ref="H22:I22"/>
    <mergeCell ref="J22:K22"/>
    <mergeCell ref="B33:N33"/>
    <mergeCell ref="B27:N27"/>
    <mergeCell ref="B26:N26"/>
    <mergeCell ref="A37:L37"/>
    <mergeCell ref="C39:D39"/>
    <mergeCell ref="B36:N36"/>
    <mergeCell ref="F39:N39"/>
    <mergeCell ref="B28:N28"/>
    <mergeCell ref="B31:N31"/>
    <mergeCell ref="B32:N32"/>
    <mergeCell ref="F40:N40"/>
    <mergeCell ref="C38:H38"/>
    <mergeCell ref="B30:N30"/>
    <mergeCell ref="B23:E23"/>
    <mergeCell ref="F23:G23"/>
    <mergeCell ref="C46:N46"/>
    <mergeCell ref="C47:N47"/>
    <mergeCell ref="C48:N48"/>
    <mergeCell ref="C9:K9"/>
    <mergeCell ref="A1:N1"/>
    <mergeCell ref="A35:N35"/>
    <mergeCell ref="B4:N4"/>
    <mergeCell ref="C10:D10"/>
    <mergeCell ref="B2:N2"/>
    <mergeCell ref="B3:N3"/>
    <mergeCell ref="F10:K10"/>
    <mergeCell ref="C5:D5"/>
    <mergeCell ref="C6:D6"/>
    <mergeCell ref="C7:D7"/>
    <mergeCell ref="C12:D12"/>
    <mergeCell ref="C13:D13"/>
    <mergeCell ref="F21:G21"/>
    <mergeCell ref="H21:I21"/>
    <mergeCell ref="J21:K21"/>
    <mergeCell ref="B25:N25"/>
    <mergeCell ref="B20:E20"/>
    <mergeCell ref="F20:G20"/>
    <mergeCell ref="H20:I20"/>
    <mergeCell ref="J20:K20"/>
  </mergeCells>
  <conditionalFormatting sqref="B25:N28 B30:N33 B15:K18 F20:G23">
    <cfRule type="expression" dxfId="4" priority="11">
      <formula>LEN(B15)=0</formula>
    </cfRule>
  </conditionalFormatting>
  <conditionalFormatting sqref="C64:O80">
    <cfRule type="expression" dxfId="3" priority="4">
      <formula>NOT(ISNUMBER($A64))</formula>
    </cfRule>
  </conditionalFormatting>
  <conditionalFormatting sqref="B15:K18">
    <cfRule type="expression" dxfId="2" priority="3">
      <formula>LEN(B15)=0</formula>
    </cfRule>
  </conditionalFormatting>
  <conditionalFormatting sqref="B15:O18">
    <cfRule type="expression" dxfId="1" priority="2">
      <formula>LEN(B15)=0</formula>
    </cfRule>
  </conditionalFormatting>
  <conditionalFormatting sqref="A1:O149">
    <cfRule type="expression" dxfId="0" priority="1">
      <formula>$Q$1="x"</formula>
    </cfRule>
  </conditionalFormatting>
  <pageMargins left="0.5" right="0.34" top="0.75" bottom="0.75" header="0.3" footer="0.3"/>
  <pageSetup paperSize="9" orientation="portrait" r:id="rId1"/>
  <rowBreaks count="1" manualBreakCount="1">
    <brk id="34" max="14" man="1"/>
  </rowBreaks>
  <ignoredErrors>
    <ignoredError sqref="D65 D64 F64 H64 J64 F65 H65 J65 D66:D80 F66:F80 H66:H80 J66:J80 G64:G65 I64:I65 K64:K65 E64:E80 G66:G80 I66:I80 K66:K8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2:C7"/>
  <sheetViews>
    <sheetView workbookViewId="0">
      <selection activeCell="C20" sqref="C20"/>
    </sheetView>
  </sheetViews>
  <sheetFormatPr defaultRowHeight="14.25"/>
  <cols>
    <col min="1" max="1" width="3" customWidth="1"/>
    <col min="2" max="2" width="18.75" customWidth="1"/>
    <col min="3" max="3" width="49.75" customWidth="1"/>
  </cols>
  <sheetData>
    <row r="2" spans="2:3" ht="24">
      <c r="B2" s="311" t="s">
        <v>321</v>
      </c>
      <c r="C2" s="312" t="str">
        <f>"โครงการ"&amp;project!C1</f>
        <v>โครงการอบรมนิสิต</v>
      </c>
    </row>
    <row r="3" spans="2:3" ht="24">
      <c r="B3" s="311" t="s">
        <v>39</v>
      </c>
      <c r="C3" s="163" t="str">
        <f>x_dept&amp;" คณะศิลปศาสตร์และวิทยาศาสตร์"</f>
        <v>โครงการจัดตั้งภาควิชาเคมี คณะศิลปศาสตร์และวิทยาศาสตร์</v>
      </c>
    </row>
    <row r="4" spans="2:3" ht="25.5" customHeight="1">
      <c r="B4" s="311" t="s">
        <v>322</v>
      </c>
      <c r="C4" s="313" t="str">
        <f>Summary!C8</f>
        <v>1 ม.ค. 57 ถึงวันที่ 1 ก.พ. 57</v>
      </c>
    </row>
    <row r="5" spans="2:3" ht="24">
      <c r="B5" s="311" t="s">
        <v>323</v>
      </c>
      <c r="C5" s="316" t="str">
        <f>project!C3&amp;" โดย "&amp;project!B74</f>
        <v>อบรมนิสิตเพื่อเพิ่มทักษะด้านต่าง ๆ โดย อบรมโดยวิทยากร</v>
      </c>
    </row>
    <row r="6" spans="2:3" ht="24">
      <c r="B6" s="311" t="s">
        <v>324</v>
      </c>
      <c r="C6" s="163" t="str">
        <f>Summary!C10&amp;" "&amp;Summary!E10</f>
        <v>20 คน</v>
      </c>
    </row>
    <row r="7" spans="2:3" ht="24">
      <c r="B7" s="311" t="s">
        <v>330</v>
      </c>
      <c r="C7" s="314"/>
    </row>
  </sheetData>
  <pageMargins left="0.7" right="0.7" top="0.75" bottom="0.75" header="0.3" footer="0.3"/>
  <pageSetup paperSize="9" orientation="portrait" copies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rgb="FF7030A0"/>
  </sheetPr>
  <dimension ref="A1:AG11"/>
  <sheetViews>
    <sheetView tabSelected="1" zoomScaleNormal="100" workbookViewId="0">
      <selection activeCell="R8" sqref="R8"/>
    </sheetView>
  </sheetViews>
  <sheetFormatPr defaultColWidth="9" defaultRowHeight="18.75"/>
  <cols>
    <col min="1" max="1" width="6" style="121" customWidth="1"/>
    <col min="2" max="2" width="4" style="122" customWidth="1"/>
    <col min="3" max="3" width="15.375" style="121" customWidth="1"/>
    <col min="4" max="4" width="3.375" style="121" customWidth="1"/>
    <col min="5" max="6" width="3.75" style="121" customWidth="1"/>
    <col min="7" max="7" width="8.625" style="122" customWidth="1"/>
    <col min="8" max="9" width="4.875" style="122" customWidth="1"/>
    <col min="10" max="10" width="5" style="122" customWidth="1"/>
    <col min="11" max="11" width="5" style="123" customWidth="1"/>
    <col min="12" max="13" width="3.75" style="121" customWidth="1"/>
    <col min="14" max="14" width="8.625" style="122" customWidth="1"/>
    <col min="15" max="16" width="4.875" style="121" customWidth="1"/>
    <col min="17" max="17" width="5" style="122" customWidth="1"/>
    <col min="18" max="18" width="5" style="121" customWidth="1"/>
    <col min="19" max="19" width="4.875" style="121" customWidth="1"/>
    <col min="20" max="21" width="2.875" style="124" customWidth="1"/>
    <col min="22" max="26" width="2.875" style="121" customWidth="1"/>
    <col min="27" max="27" width="5.625" style="121" customWidth="1"/>
    <col min="28" max="28" width="2.375" style="121" customWidth="1"/>
    <col min="29" max="29" width="6.25" style="121" customWidth="1"/>
    <col min="30" max="31" width="2.375" style="121" customWidth="1"/>
    <col min="32" max="32" width="2.75" style="121" customWidth="1"/>
    <col min="33" max="33" width="9" style="122"/>
    <col min="34" max="16384" width="9" style="121"/>
  </cols>
  <sheetData>
    <row r="1" spans="1:33" s="118" customFormat="1" ht="59.25" customHeight="1">
      <c r="A1" s="632" t="str">
        <f>"แผนปฏิบัติงานประจำปีงบประมาณ พ.ศ. "&amp;" 25"&amp;x_year&amp;CHAR(10)&amp;"คณะศิลปศาสตร์และวิทยาศาสตร์  (ระหว่างวันที่ 1 ตุลาคม 25"&amp;x_year-1&amp;" - 30 กันยายน 25"&amp;x_year&amp;")"</f>
        <v>แผนปฏิบัติงานประจำปีงบประมาณ พ.ศ.  2558
คณะศิลปศาสตร์และวิทยาศาสตร์  (ระหว่างวันที่ 1 ตุลาคม 2557 - 30 กันยายน 2558)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  <c r="S1" s="632"/>
      <c r="T1" s="632"/>
      <c r="U1" s="632"/>
      <c r="V1" s="632"/>
      <c r="W1" s="632"/>
      <c r="X1" s="632"/>
      <c r="Y1" s="632"/>
      <c r="Z1" s="632"/>
      <c r="AA1" s="632"/>
    </row>
    <row r="2" spans="1:33" s="119" customFormat="1" ht="24">
      <c r="A2" s="405" t="str">
        <f>"หน่วยงาน : "&amp;project!F6</f>
        <v>หน่วยงาน : โครงการจัดตั้งภาควิชาเคมี</v>
      </c>
      <c r="B2" s="405"/>
      <c r="C2" s="405"/>
      <c r="D2" s="405"/>
      <c r="E2" s="402"/>
      <c r="G2" s="120"/>
      <c r="N2" s="120"/>
    </row>
    <row r="3" spans="1:33" ht="8.25" customHeight="1">
      <c r="AC3" s="122"/>
      <c r="AG3" s="121"/>
    </row>
    <row r="4" spans="1:33" s="125" customFormat="1" ht="21.75" customHeight="1">
      <c r="A4" s="625" t="s">
        <v>72</v>
      </c>
      <c r="B4" s="626" t="s">
        <v>49</v>
      </c>
      <c r="C4" s="627" t="s">
        <v>2</v>
      </c>
      <c r="D4" s="625" t="s">
        <v>73</v>
      </c>
      <c r="E4" s="633" t="s">
        <v>50</v>
      </c>
      <c r="F4" s="633"/>
      <c r="G4" s="633"/>
      <c r="H4" s="633"/>
      <c r="I4" s="633"/>
      <c r="J4" s="633"/>
      <c r="K4" s="633"/>
      <c r="L4" s="633" t="s">
        <v>51</v>
      </c>
      <c r="M4" s="633"/>
      <c r="N4" s="633"/>
      <c r="O4" s="633"/>
      <c r="P4" s="633"/>
      <c r="Q4" s="633"/>
      <c r="R4" s="633"/>
      <c r="S4" s="626" t="s">
        <v>52</v>
      </c>
      <c r="T4" s="627" t="s">
        <v>53</v>
      </c>
      <c r="U4" s="627"/>
      <c r="V4" s="627"/>
      <c r="W4" s="627"/>
      <c r="X4" s="627"/>
      <c r="Y4" s="627"/>
      <c r="Z4" s="627"/>
      <c r="AA4" s="634" t="s">
        <v>414</v>
      </c>
    </row>
    <row r="5" spans="1:33" s="125" customFormat="1" ht="45.75" customHeight="1">
      <c r="A5" s="625"/>
      <c r="B5" s="626"/>
      <c r="C5" s="627"/>
      <c r="D5" s="625"/>
      <c r="E5" s="626" t="s">
        <v>54</v>
      </c>
      <c r="F5" s="626"/>
      <c r="G5" s="627" t="s">
        <v>55</v>
      </c>
      <c r="H5" s="627"/>
      <c r="I5" s="627"/>
      <c r="J5" s="628" t="s">
        <v>56</v>
      </c>
      <c r="K5" s="628"/>
      <c r="L5" s="626" t="s">
        <v>54</v>
      </c>
      <c r="M5" s="626"/>
      <c r="N5" s="627" t="s">
        <v>55</v>
      </c>
      <c r="O5" s="627"/>
      <c r="P5" s="127"/>
      <c r="Q5" s="628" t="s">
        <v>56</v>
      </c>
      <c r="R5" s="628"/>
      <c r="S5" s="626"/>
      <c r="T5" s="623" t="s">
        <v>57</v>
      </c>
      <c r="U5" s="623" t="s">
        <v>58</v>
      </c>
      <c r="V5" s="623" t="s">
        <v>59</v>
      </c>
      <c r="W5" s="623" t="s">
        <v>60</v>
      </c>
      <c r="X5" s="623" t="s">
        <v>61</v>
      </c>
      <c r="Y5" s="623" t="s">
        <v>62</v>
      </c>
      <c r="Z5" s="623" t="s">
        <v>63</v>
      </c>
      <c r="AA5" s="634"/>
    </row>
    <row r="6" spans="1:33" s="125" customFormat="1" ht="18.75" customHeight="1">
      <c r="A6" s="625"/>
      <c r="B6" s="626"/>
      <c r="C6" s="627"/>
      <c r="D6" s="625"/>
      <c r="E6" s="625" t="s">
        <v>64</v>
      </c>
      <c r="F6" s="625" t="s">
        <v>65</v>
      </c>
      <c r="G6" s="626" t="s">
        <v>66</v>
      </c>
      <c r="H6" s="626" t="s">
        <v>67</v>
      </c>
      <c r="I6" s="626"/>
      <c r="J6" s="626" t="s">
        <v>68</v>
      </c>
      <c r="K6" s="626" t="s">
        <v>69</v>
      </c>
      <c r="L6" s="625" t="s">
        <v>64</v>
      </c>
      <c r="M6" s="625" t="s">
        <v>65</v>
      </c>
      <c r="N6" s="626" t="s">
        <v>66</v>
      </c>
      <c r="O6" s="626" t="s">
        <v>67</v>
      </c>
      <c r="P6" s="626"/>
      <c r="Q6" s="626" t="s">
        <v>68</v>
      </c>
      <c r="R6" s="626" t="s">
        <v>69</v>
      </c>
      <c r="S6" s="626"/>
      <c r="T6" s="624"/>
      <c r="U6" s="624"/>
      <c r="V6" s="624"/>
      <c r="W6" s="624"/>
      <c r="X6" s="624"/>
      <c r="Y6" s="624"/>
      <c r="Z6" s="624"/>
      <c r="AA6" s="634"/>
    </row>
    <row r="7" spans="1:33" s="125" customFormat="1" ht="27" customHeight="1">
      <c r="A7" s="625"/>
      <c r="B7" s="626"/>
      <c r="C7" s="627"/>
      <c r="D7" s="625"/>
      <c r="E7" s="625"/>
      <c r="F7" s="625"/>
      <c r="G7" s="626"/>
      <c r="H7" s="127" t="s">
        <v>70</v>
      </c>
      <c r="I7" s="127" t="s">
        <v>71</v>
      </c>
      <c r="J7" s="626"/>
      <c r="K7" s="626"/>
      <c r="L7" s="625"/>
      <c r="M7" s="625"/>
      <c r="N7" s="626"/>
      <c r="O7" s="127" t="s">
        <v>70</v>
      </c>
      <c r="P7" s="127" t="s">
        <v>71</v>
      </c>
      <c r="Q7" s="626"/>
      <c r="R7" s="626"/>
      <c r="S7" s="626"/>
      <c r="T7" s="624"/>
      <c r="U7" s="624"/>
      <c r="V7" s="624"/>
      <c r="W7" s="624"/>
      <c r="X7" s="624"/>
      <c r="Y7" s="624"/>
      <c r="Z7" s="624"/>
      <c r="AA7" s="634"/>
    </row>
    <row r="8" spans="1:33" s="133" customFormat="1" ht="69.75" customHeight="1">
      <c r="A8" s="213" t="str">
        <f>IF(COUNTIF(project!T24:T36,1)&gt;0,"1","")&amp;IF(COUNTIF(project!T24:T36,2)&gt;0,IF(COUNTIF(project!T24:T36,1)&gt;0,", ","")&amp;"2","")&amp;IF(COUNTIF(project!T24:T36,3)&gt;0,IF(OR(COUNTIF(project!T24:T36,1)&gt;0,COUNTIF(project!T24:T36,2)&gt;0),", ","")&amp;"3","")&amp;IF(COUNTIF(project!T24:T36,4)&gt;0,IF(OR(COUNTIF(project!T24:T36,1)&gt;0,COUNTIF(project!T24:T36,2)&gt;0,COUNTIF(project!T24:T36,3)&gt;0),", ","")&amp;"4","")&amp;IF(COUNTIF(project!T24:T36,5)&gt;0,IF(OR(COUNTIF(project!T24:T36,1)&gt;0,COUNTIF(project!T24:T36,2)&gt;0,COUNTIF(project!T24:T36,3)&gt;0,COUNTIF(project!T24:T36,4)&gt;0),", ","")&amp;"5","")</f>
        <v>1, 3</v>
      </c>
      <c r="B8" s="213">
        <f>x_no</f>
        <v>1</v>
      </c>
      <c r="C8" s="214" t="str">
        <f>"โครงการ"&amp;x_title</f>
        <v>โครงการอบรมนิสิต</v>
      </c>
      <c r="D8" s="629" t="str">
        <f>x_manager</f>
        <v>นวลจันทร์ มัจฉริยกุล</v>
      </c>
      <c r="E8" s="318">
        <f>x_idate</f>
        <v>41671</v>
      </c>
      <c r="F8" s="318">
        <f>x_fdate</f>
        <v>41789</v>
      </c>
      <c r="G8" s="239" t="str">
        <f>IF(LEN(x_kpi1)&gt;0,x_kpi1,"")</f>
        <v>ร้อยละของกลุ่มเป้าหมาย</v>
      </c>
      <c r="H8" s="323">
        <f>IF(LEN(x_kpi1v)&gt;0,x_kpi1v,"")</f>
        <v>80</v>
      </c>
      <c r="I8" s="215"/>
      <c r="J8" s="406" t="str">
        <f>IF(x_bgtype="งบประมาณแผ่นดิน ปี",x_bg,"")</f>
        <v/>
      </c>
      <c r="K8" s="403" t="str">
        <f>IF(x_bgtype="งบประมาณแผ่นดิน ปี","",x_bg&amp;IF(x_bgtype="งบประมาณเงินรายได้ ปี","","*"))</f>
        <v>10000</v>
      </c>
      <c r="L8" s="318">
        <f>y_idate</f>
        <v>41640</v>
      </c>
      <c r="M8" s="318">
        <f>y_fdate</f>
        <v>41671</v>
      </c>
      <c r="N8" s="239" t="str">
        <f>IF(LEN(x_kpi1)&gt;0,x_kpi1,"")</f>
        <v>ร้อยละของกลุ่มเป้าหมาย</v>
      </c>
      <c r="O8" s="323">
        <f>IF(LEN(y_kpi1r)&gt;0,y_kpi1r,"")</f>
        <v>78</v>
      </c>
      <c r="P8" s="216"/>
      <c r="Q8" s="406" t="str">
        <f>IF(x_bgtype="งบประมาณแผ่นดิน ปี",y_bgused,"")</f>
        <v/>
      </c>
      <c r="R8" s="403" t="str">
        <f>IF(x_bgtype="งบประมาณแผ่นดิน ปี","",y_bgused&amp;IF(x_bgtype="งบประมาณเงินรายได้ ปี","","*"))</f>
        <v>82000</v>
      </c>
      <c r="S8" s="217">
        <f>y_bgused/y_PartNum</f>
        <v>4100</v>
      </c>
      <c r="T8" s="218"/>
      <c r="U8" s="218"/>
      <c r="V8" s="218"/>
      <c r="W8" s="218"/>
      <c r="X8" s="218"/>
      <c r="Y8" s="218"/>
      <c r="Z8" s="219"/>
      <c r="AA8" s="220"/>
      <c r="AG8" s="134"/>
    </row>
    <row r="9" spans="1:33" s="132" customFormat="1" ht="69.75" customHeight="1">
      <c r="A9" s="221"/>
      <c r="B9" s="222"/>
      <c r="C9" s="223"/>
      <c r="D9" s="630"/>
      <c r="E9" s="224"/>
      <c r="F9" s="224"/>
      <c r="G9" s="221" t="str">
        <f>IF(LEN(x_kpi2)&gt;0,x_kpi2,"")</f>
        <v>ค่าความพึงพอใจเฉลี่ย</v>
      </c>
      <c r="H9" s="222">
        <f>IF(LEN(x_kpi2v)&gt;0,x_kpi2v,"")</f>
        <v>3.51</v>
      </c>
      <c r="I9" s="222"/>
      <c r="J9" s="225"/>
      <c r="K9" s="226"/>
      <c r="L9" s="227"/>
      <c r="M9" s="227"/>
      <c r="N9" s="221" t="str">
        <f>IF(LEN(x_kpi2)&gt;0,x_kpi2,"")</f>
        <v>ค่าความพึงพอใจเฉลี่ย</v>
      </c>
      <c r="O9" s="222">
        <f>IF(LEN(y_kpi2r)&gt;0,y_kpi2r,"")</f>
        <v>4</v>
      </c>
      <c r="P9" s="222"/>
      <c r="Q9" s="221"/>
      <c r="R9" s="228"/>
      <c r="S9" s="221"/>
      <c r="T9" s="229"/>
      <c r="U9" s="229"/>
      <c r="V9" s="229"/>
      <c r="W9" s="229"/>
      <c r="X9" s="229"/>
      <c r="Y9" s="229"/>
      <c r="Z9" s="229"/>
      <c r="AA9" s="221"/>
    </row>
    <row r="10" spans="1:33" s="132" customFormat="1" ht="69.75" customHeight="1">
      <c r="A10" s="221"/>
      <c r="B10" s="222"/>
      <c r="C10" s="223"/>
      <c r="D10" s="630"/>
      <c r="E10" s="224"/>
      <c r="F10" s="224"/>
      <c r="G10" s="221" t="str">
        <f>IF(LEN(x_kpi3)&gt;0,x_kpi3,"")</f>
        <v/>
      </c>
      <c r="H10" s="222" t="str">
        <f>IF(LEN(x_kpi3v)&gt;0,x_kpi3v,"")</f>
        <v/>
      </c>
      <c r="I10" s="222"/>
      <c r="J10" s="225"/>
      <c r="K10" s="226"/>
      <c r="L10" s="227"/>
      <c r="M10" s="227"/>
      <c r="N10" s="221" t="str">
        <f>IF(LEN(x_kpi3)&gt;0,x_kpi3,"")</f>
        <v/>
      </c>
      <c r="O10" s="222" t="str">
        <f>IF(LEN(y_kpi3r)&gt;0,y_kpi3r,"")</f>
        <v/>
      </c>
      <c r="P10" s="222"/>
      <c r="Q10" s="221"/>
      <c r="R10" s="228"/>
      <c r="S10" s="221"/>
      <c r="T10" s="229"/>
      <c r="U10" s="229"/>
      <c r="V10" s="229"/>
      <c r="W10" s="229"/>
      <c r="X10" s="229"/>
      <c r="Y10" s="229"/>
      <c r="Z10" s="229"/>
      <c r="AA10" s="221"/>
    </row>
    <row r="11" spans="1:33" s="132" customFormat="1" ht="69.75" customHeight="1">
      <c r="A11" s="230"/>
      <c r="B11" s="231"/>
      <c r="C11" s="232"/>
      <c r="D11" s="631"/>
      <c r="E11" s="233"/>
      <c r="F11" s="233"/>
      <c r="G11" s="240" t="str">
        <f>IF(LEN(x_kpi4)&gt;0,x_kpi4,"")</f>
        <v/>
      </c>
      <c r="H11" s="232" t="str">
        <f>IF(LEN(x_kpi4v)&gt;0,x_kpi4v,"")</f>
        <v/>
      </c>
      <c r="I11" s="232"/>
      <c r="J11" s="234"/>
      <c r="K11" s="235"/>
      <c r="L11" s="236"/>
      <c r="M11" s="236"/>
      <c r="N11" s="240" t="str">
        <f>IF(LEN(x_kpi4)&gt;0,x_kpi4,"")</f>
        <v/>
      </c>
      <c r="O11" s="404" t="str">
        <f>IF(LEN(y_kpi4r)&gt;0,y_kpi4r,"")</f>
        <v/>
      </c>
      <c r="P11" s="237"/>
      <c r="Q11" s="232"/>
      <c r="R11" s="237"/>
      <c r="S11" s="237"/>
      <c r="T11" s="238"/>
      <c r="U11" s="238"/>
      <c r="V11" s="238"/>
      <c r="W11" s="238"/>
      <c r="X11" s="238"/>
      <c r="Y11" s="238"/>
      <c r="Z11" s="238"/>
      <c r="AA11" s="238"/>
    </row>
  </sheetData>
  <mergeCells count="36">
    <mergeCell ref="A1:AA1"/>
    <mergeCell ref="A4:A7"/>
    <mergeCell ref="B4:B7"/>
    <mergeCell ref="C4:C7"/>
    <mergeCell ref="D4:D7"/>
    <mergeCell ref="E4:K4"/>
    <mergeCell ref="L4:R4"/>
    <mergeCell ref="S4:S7"/>
    <mergeCell ref="T4:Z4"/>
    <mergeCell ref="K6:K7"/>
    <mergeCell ref="AA4:AA7"/>
    <mergeCell ref="E5:F5"/>
    <mergeCell ref="G5:I5"/>
    <mergeCell ref="J5:K5"/>
    <mergeCell ref="L5:M5"/>
    <mergeCell ref="E6:E7"/>
    <mergeCell ref="F6:F7"/>
    <mergeCell ref="G6:G7"/>
    <mergeCell ref="H6:I6"/>
    <mergeCell ref="J6:J7"/>
    <mergeCell ref="D8:D11"/>
    <mergeCell ref="W5:W7"/>
    <mergeCell ref="X5:X7"/>
    <mergeCell ref="Y5:Y7"/>
    <mergeCell ref="Z5:Z7"/>
    <mergeCell ref="L6:L7"/>
    <mergeCell ref="M6:M7"/>
    <mergeCell ref="N6:N7"/>
    <mergeCell ref="O6:P6"/>
    <mergeCell ref="Q6:Q7"/>
    <mergeCell ref="N5:O5"/>
    <mergeCell ref="R6:R7"/>
    <mergeCell ref="Q5:R5"/>
    <mergeCell ref="T5:T7"/>
    <mergeCell ref="U5:U7"/>
    <mergeCell ref="V5:V7"/>
  </mergeCells>
  <dataValidations count="3">
    <dataValidation type="date" allowBlank="1" showInputMessage="1" showErrorMessage="1" prompt="วัน/เดือน/ปี" sqref="L9:M10 E9:F10">
      <formula1>DATE(2009,10,1)</formula1>
      <formula2>DATE(2010,9,30)</formula2>
    </dataValidation>
    <dataValidation type="date" allowBlank="1" showInputMessage="1" showErrorMessage="1" prompt="ปี2008/เดือน/วัน" sqref="E11:F11 L11:M11">
      <formula1>DATE(2008,6,1)</formula1>
      <formula2>DATE(2009,6,30)</formula2>
    </dataValidation>
    <dataValidation type="whole" allowBlank="1" showInputMessage="1" showErrorMessage="1" prompt="0 หรือ 1" sqref="T9:Z10 T8:Y8">
      <formula1>0</formula1>
      <formula2>1</formula2>
    </dataValidation>
  </dataValidations>
  <pageMargins left="0.39" right="0.28000000000000003" top="0.74803149606299213" bottom="0.74803149606299213" header="0.31496062992125984" footer="0.31496062992125984"/>
  <pageSetup paperSize="9" orientation="landscape" verticalDpi="12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C72"/>
  <sheetViews>
    <sheetView workbookViewId="0">
      <selection activeCell="C16" sqref="C16"/>
    </sheetView>
  </sheetViews>
  <sheetFormatPr defaultColWidth="9" defaultRowHeight="21.75"/>
  <cols>
    <col min="1" max="1" width="11.375" style="167" customWidth="1"/>
    <col min="2" max="2" width="36.875" style="159" customWidth="1"/>
    <col min="3" max="3" width="36.375" style="167" customWidth="1"/>
    <col min="4" max="16384" width="9" style="167"/>
  </cols>
  <sheetData>
    <row r="1" spans="1:3" s="396" customFormat="1" ht="27.75">
      <c r="A1" s="394" t="s">
        <v>391</v>
      </c>
      <c r="B1" s="395"/>
    </row>
    <row r="2" spans="1:3">
      <c r="A2" s="349" t="s">
        <v>363</v>
      </c>
      <c r="B2" s="165" t="s">
        <v>155</v>
      </c>
      <c r="C2" s="166" t="str">
        <f>A2&amp;" "&amp;B2</f>
        <v>ยุทธศาสตร์ที่ 1 พัฒนาหลักสูตรและกระบวนการเรียนรู้อย่างบูรณาการ</v>
      </c>
    </row>
    <row r="3" spans="1:3" ht="65.25">
      <c r="A3" s="168" t="s">
        <v>156</v>
      </c>
      <c r="B3" s="169" t="s">
        <v>157</v>
      </c>
      <c r="C3" s="166" t="str">
        <f t="shared" ref="C3:C67" si="0">A3&amp;" "&amp;B3</f>
        <v>กลยุทธ์ที่ 1.1 บริหารจัดการหลักสูตรตามมาตรฐานหลักสูตรระดับอุดมศึกษาและกรอบมาตรฐานคุณวุฒิระดับอุดมศึกษา</v>
      </c>
    </row>
    <row r="4" spans="1:3" ht="43.5">
      <c r="A4" s="168" t="s">
        <v>158</v>
      </c>
      <c r="B4" s="169" t="s">
        <v>159</v>
      </c>
      <c r="C4" s="166" t="str">
        <f t="shared" si="0"/>
        <v>กลยุทธ์ที่ 1.2 สร้างระบบและกลไกการจัดการเรียนการสอนที่เน้นผู้เรียนเป็นสำคัญ</v>
      </c>
    </row>
    <row r="5" spans="1:3">
      <c r="A5" s="168" t="s">
        <v>160</v>
      </c>
      <c r="B5" s="169" t="s">
        <v>161</v>
      </c>
      <c r="C5" s="166" t="str">
        <f t="shared" si="0"/>
        <v>กลยุทธ์ที่ 1.3 การส่งเสริมให้นิสิตมีคุณลักษณะบัณฑิตที่พึงประสงค์</v>
      </c>
    </row>
    <row r="6" spans="1:3">
      <c r="A6" s="349" t="s">
        <v>364</v>
      </c>
      <c r="B6" s="165" t="s">
        <v>163</v>
      </c>
      <c r="C6" s="166" t="str">
        <f t="shared" si="0"/>
        <v>ยุทธศาสตร์ที่ 2 พัฒนาระบบสนับสนุนการสร้างผลงานวิจัยสู่สากล</v>
      </c>
    </row>
    <row r="7" spans="1:3">
      <c r="A7" s="170" t="s">
        <v>164</v>
      </c>
      <c r="B7" s="171" t="s">
        <v>165</v>
      </c>
      <c r="C7" s="166" t="str">
        <f t="shared" si="0"/>
        <v>กลยุทธ์ที่ 2.1 สร้างเครือข่ายเพื่อเพิ่มโอกาสในการผลิตผลงานวิจัย</v>
      </c>
    </row>
    <row r="8" spans="1:3">
      <c r="A8" s="170" t="s">
        <v>166</v>
      </c>
      <c r="B8" s="171" t="s">
        <v>167</v>
      </c>
      <c r="C8" s="166" t="str">
        <f t="shared" si="0"/>
        <v>กลยุทธ์ที่ 2.2 จัดหาทรัพยากรและสิ่งสนับสนุนการทำวิจัย</v>
      </c>
    </row>
    <row r="9" spans="1:3">
      <c r="A9" s="170" t="s">
        <v>168</v>
      </c>
      <c r="B9" s="171" t="s">
        <v>169</v>
      </c>
      <c r="C9" s="166" t="str">
        <f t="shared" si="0"/>
        <v>กลยุทธ์ที่ 2.3 สร้างกลไกสนับสนุนให้ผลงานวิจัยสู่ระดับสากล</v>
      </c>
    </row>
    <row r="10" spans="1:3" ht="65.25">
      <c r="A10" s="170" t="s">
        <v>170</v>
      </c>
      <c r="B10" s="171" t="s">
        <v>171</v>
      </c>
      <c r="C10" s="166" t="str">
        <f t="shared" si="0"/>
        <v xml:space="preserve">กลยุทธ์ที่ 2.4 สร้างระบบและกลไกการ
จัดการความรู้จากงานวิจัยและบริการวิชาการ
</v>
      </c>
    </row>
    <row r="11" spans="1:3" ht="43.5">
      <c r="A11" s="349" t="s">
        <v>365</v>
      </c>
      <c r="B11" s="165" t="s">
        <v>173</v>
      </c>
      <c r="C11" s="166" t="str">
        <f t="shared" si="0"/>
        <v>ยุทธศาสตร์ที่ 3 พัฒนาระบบบริหารจัดการเชิงรุกเพื่อรองรับการเปลี่ยนแปลง</v>
      </c>
    </row>
    <row r="12" spans="1:3">
      <c r="A12" s="170" t="s">
        <v>174</v>
      </c>
      <c r="B12" s="171" t="s">
        <v>175</v>
      </c>
      <c r="C12" s="166" t="str">
        <f t="shared" si="0"/>
        <v>กลยุทธ์ที่ 3.1 พัฒนาระบบและกลไกการบริหารงานแบบมุ่งผลสัมฤทธิ์</v>
      </c>
    </row>
    <row r="13" spans="1:3">
      <c r="A13" s="170" t="s">
        <v>176</v>
      </c>
      <c r="B13" s="171" t="s">
        <v>177</v>
      </c>
      <c r="C13" s="166" t="str">
        <f t="shared" si="0"/>
        <v>กลยุทธ์ที่ 3.2 พัฒนาทรัพยากรบุคคลเชิงกลยุทธ์</v>
      </c>
    </row>
    <row r="14" spans="1:3">
      <c r="A14" s="170" t="s">
        <v>178</v>
      </c>
      <c r="B14" s="171" t="s">
        <v>179</v>
      </c>
      <c r="C14" s="166" t="str">
        <f t="shared" si="0"/>
        <v>กลยุทธ์ที่ 3.3 พัฒนาระบบสารสนเทศเพื่อการบริหารงานเชิงรุก</v>
      </c>
    </row>
    <row r="15" spans="1:3">
      <c r="A15" s="170"/>
      <c r="B15" s="171"/>
      <c r="C15" s="166"/>
    </row>
    <row r="16" spans="1:3" s="393" customFormat="1" ht="24.75" customHeight="1">
      <c r="A16" s="398" t="s">
        <v>392</v>
      </c>
      <c r="B16" s="392"/>
      <c r="C16" s="399"/>
    </row>
    <row r="17" spans="1:3">
      <c r="A17" s="172" t="s">
        <v>154</v>
      </c>
      <c r="B17" s="159" t="s">
        <v>180</v>
      </c>
      <c r="C17" s="166" t="str">
        <f t="shared" si="0"/>
        <v>1 ปรัชญา ปณิธาน วัตถุประสงค์และแผนงาน</v>
      </c>
    </row>
    <row r="18" spans="1:3">
      <c r="A18" s="173" t="s">
        <v>181</v>
      </c>
      <c r="B18" s="159" t="s">
        <v>333</v>
      </c>
      <c r="C18" s="166" t="str">
        <f t="shared" si="0"/>
        <v>1.1 กระบวนการพัฒนาแผน (สกอ.1.1)</v>
      </c>
    </row>
    <row r="19" spans="1:3">
      <c r="A19" s="173" t="s">
        <v>162</v>
      </c>
      <c r="B19" s="159" t="s">
        <v>334</v>
      </c>
      <c r="C19" s="166" t="str">
        <f t="shared" si="0"/>
        <v>2 การผลิตบัณฑิต</v>
      </c>
    </row>
    <row r="20" spans="1:3">
      <c r="A20" s="173" t="s">
        <v>182</v>
      </c>
      <c r="B20" s="159" t="s">
        <v>335</v>
      </c>
      <c r="C20" s="166" t="str">
        <f t="shared" si="0"/>
        <v>2.1 ระบบและกลไกการพัฒนาและบริหารหลักสูตร (สกอ.2.1)</v>
      </c>
    </row>
    <row r="21" spans="1:3">
      <c r="A21" s="172" t="s">
        <v>183</v>
      </c>
      <c r="B21" s="159" t="s">
        <v>336</v>
      </c>
      <c r="C21" s="166" t="str">
        <f t="shared" si="0"/>
        <v>2.2 อาจารย์ประจำที่มีคุณวุฒิปริญญาเอก (สกอ.2.2)</v>
      </c>
    </row>
    <row r="22" spans="1:3">
      <c r="A22" s="173" t="s">
        <v>184</v>
      </c>
      <c r="B22" s="159" t="s">
        <v>337</v>
      </c>
      <c r="C22" s="166" t="str">
        <f t="shared" si="0"/>
        <v>2.3 อาจารย์ประจำที่ดำรงตำแหน่งทางวิชาการ (สกอ.2.3)</v>
      </c>
    </row>
    <row r="23" spans="1:3" ht="43.5">
      <c r="A23" s="173" t="s">
        <v>185</v>
      </c>
      <c r="B23" s="159" t="s">
        <v>338</v>
      </c>
      <c r="C23" s="166" t="str">
        <f t="shared" si="0"/>
        <v>2.4 ระบบการพัฒนาคณาจารยและบุคลากรสายสนับสนุน (สกอ.2.4)</v>
      </c>
    </row>
    <row r="24" spans="1:3" ht="43.5">
      <c r="A24" s="173" t="s">
        <v>186</v>
      </c>
      <c r="B24" s="159" t="s">
        <v>339</v>
      </c>
      <c r="C24" s="166" t="str">
        <f t="shared" si="0"/>
        <v>2.5 ห้องสมุด อุปกรณ์การศึกษา และสภาพแวดล้อมการเรียนรู้ (สกอ.2.5)</v>
      </c>
    </row>
    <row r="25" spans="1:3">
      <c r="A25" s="173" t="s">
        <v>187</v>
      </c>
      <c r="B25" s="159" t="s">
        <v>340</v>
      </c>
      <c r="C25" s="166" t="str">
        <f t="shared" si="0"/>
        <v>2.6 ระบบและกลไกการจัดการเรียนการสอน (สกอ.2.6)</v>
      </c>
    </row>
    <row r="26" spans="1:3" ht="43.5">
      <c r="A26" s="173" t="s">
        <v>188</v>
      </c>
      <c r="B26" s="159" t="s">
        <v>341</v>
      </c>
      <c r="C26" s="166" t="str">
        <f t="shared" si="0"/>
        <v>2.7 ระบบและกลไกการพัฒนาสัมฤทธิผลการเรียนตามคุณลักษณะของบัณฑิต (สกอ.2.7)</v>
      </c>
    </row>
    <row r="27" spans="1:3" ht="43.5">
      <c r="A27" s="173" t="s">
        <v>189</v>
      </c>
      <c r="B27" s="159" t="s">
        <v>342</v>
      </c>
      <c r="C27" s="166" t="str">
        <f t="shared" si="0"/>
        <v>2.8 ระดับความสำเร็จของการเสริมสร้างคุณธรรมจริยธรรมที่จัดให้กับนิสิต (สกอ.2.8)</v>
      </c>
    </row>
    <row r="28" spans="1:3">
      <c r="A28" s="173" t="s">
        <v>172</v>
      </c>
      <c r="B28" s="159" t="s">
        <v>343</v>
      </c>
      <c r="C28" s="166" t="str">
        <f t="shared" si="0"/>
        <v>3 กิจกรรมการพัฒนานิสิต</v>
      </c>
    </row>
    <row r="29" spans="1:3" ht="43.5">
      <c r="A29" s="173" t="s">
        <v>190</v>
      </c>
      <c r="B29" s="159" t="s">
        <v>344</v>
      </c>
      <c r="C29" s="166" t="str">
        <f t="shared" si="0"/>
        <v>3.1 ระบบและกลไกการให้คำปรึกษาและบริการด้านข้อมูลข่าวสาร (สกอ.3.1)</v>
      </c>
    </row>
    <row r="30" spans="1:3">
      <c r="A30" s="173" t="s">
        <v>191</v>
      </c>
      <c r="B30" s="159" t="s">
        <v>345</v>
      </c>
      <c r="C30" s="166" t="str">
        <f t="shared" si="0"/>
        <v>3.2 ระบบและกลไกการส่งเสริมกิจกรรมนิสิต (สกอ.3.2)</v>
      </c>
    </row>
    <row r="31" spans="1:3">
      <c r="A31" s="173" t="s">
        <v>192</v>
      </c>
      <c r="B31" s="159" t="s">
        <v>346</v>
      </c>
      <c r="C31" s="166" t="str">
        <f t="shared" si="0"/>
        <v>3.3 ระบบการให้คำปรึกษาวิชาการระดับปริญญาตรี (มก.)</v>
      </c>
    </row>
    <row r="32" spans="1:3">
      <c r="A32" s="173" t="s">
        <v>193</v>
      </c>
      <c r="B32" s="159" t="s">
        <v>194</v>
      </c>
      <c r="C32" s="166" t="str">
        <f t="shared" si="0"/>
        <v>4 การวิจัย</v>
      </c>
    </row>
    <row r="33" spans="1:3" ht="43.5">
      <c r="A33" s="173" t="s">
        <v>195</v>
      </c>
      <c r="B33" s="159" t="s">
        <v>347</v>
      </c>
      <c r="C33" s="166" t="str">
        <f t="shared" si="0"/>
        <v>4.1 ระบบและกลไกการพัฒนางานวิจัยหรืองานสร้างสรรค์ (สกอ.4.1)</v>
      </c>
    </row>
    <row r="34" spans="1:3" ht="43.5">
      <c r="A34" s="173" t="s">
        <v>196</v>
      </c>
      <c r="B34" s="159" t="s">
        <v>348</v>
      </c>
      <c r="C34" s="166" t="str">
        <f t="shared" si="0"/>
        <v>4.2 ระบบและกลไกการจัดการความรู้จากงานวิจัยหรืองานสร้างสรรค์ (สกอ.4.2)</v>
      </c>
    </row>
    <row r="35" spans="1:3" ht="43.5">
      <c r="A35" s="173" t="s">
        <v>197</v>
      </c>
      <c r="B35" s="159" t="s">
        <v>349</v>
      </c>
      <c r="C35" s="166" t="str">
        <f t="shared" si="0"/>
        <v>4.3 เงินสนับสนุนงานวิจัยหรืองานสร้างสรรค์ต่อจำนวนอาจารย์ประจำและนักวิจัยประจำ (สกอ.4.3)</v>
      </c>
    </row>
    <row r="36" spans="1:3">
      <c r="A36" s="173" t="s">
        <v>198</v>
      </c>
      <c r="B36" s="159" t="s">
        <v>199</v>
      </c>
      <c r="C36" s="166" t="str">
        <f t="shared" si="0"/>
        <v>5 การบริการทางวิชาการแก่สังคม</v>
      </c>
    </row>
    <row r="37" spans="1:3">
      <c r="A37" s="172" t="s">
        <v>200</v>
      </c>
      <c r="B37" s="159" t="s">
        <v>350</v>
      </c>
      <c r="C37" s="166" t="str">
        <f t="shared" si="0"/>
        <v>5.1 ระบบและกลไกการบริการทางวิชาการแก่สังคม (สกอ.5.1)</v>
      </c>
    </row>
    <row r="38" spans="1:3" ht="43.5">
      <c r="A38" s="173" t="s">
        <v>202</v>
      </c>
      <c r="B38" s="159" t="s">
        <v>351</v>
      </c>
      <c r="C38" s="166" t="str">
        <f t="shared" si="0"/>
        <v>5.2 กระบวนการบริการทางวิชาการให้เกิดประโยชน์ต่อสังคม (สกอ.5.2)</v>
      </c>
    </row>
    <row r="39" spans="1:3">
      <c r="A39" s="173" t="s">
        <v>210</v>
      </c>
      <c r="B39" s="159" t="s">
        <v>352</v>
      </c>
      <c r="C39" s="166" t="str">
        <f t="shared" si="0"/>
        <v>6 การทำนุบำรุงศิลปะและวัฒนธรรม</v>
      </c>
    </row>
    <row r="40" spans="1:3" ht="43.5">
      <c r="A40" s="173" t="s">
        <v>212</v>
      </c>
      <c r="B40" s="159" t="s">
        <v>353</v>
      </c>
      <c r="C40" s="166" t="str">
        <f t="shared" si="0"/>
        <v>6.1 ระบบและกลไกการทำนุบำรุงศิลปะและวัฒนธรรม (สกอ.6.1)</v>
      </c>
    </row>
    <row r="41" spans="1:3">
      <c r="A41" s="172" t="s">
        <v>214</v>
      </c>
      <c r="B41" s="159" t="s">
        <v>215</v>
      </c>
      <c r="C41" s="166" t="str">
        <f t="shared" si="0"/>
        <v>7 การบริหารและจัดการ</v>
      </c>
    </row>
    <row r="42" spans="1:3" ht="43.5">
      <c r="A42" s="173" t="s">
        <v>216</v>
      </c>
      <c r="B42" s="159" t="s">
        <v>354</v>
      </c>
      <c r="C42" s="166" t="str">
        <f t="shared" si="0"/>
        <v>7.1 ภาวะผู้นำของคณะกรรมการประจำคณะและผู้บริหารทุกระดับของคณะ (สกอ.7.1)</v>
      </c>
    </row>
    <row r="43" spans="1:3">
      <c r="A43" s="173" t="s">
        <v>218</v>
      </c>
      <c r="B43" s="159" t="s">
        <v>355</v>
      </c>
      <c r="C43" s="166" t="str">
        <f t="shared" si="0"/>
        <v>7.2 การพัฒนาสถาบันสู่สถาบันเรียนรู้ (สกอ.7.2)</v>
      </c>
    </row>
    <row r="44" spans="1:3" ht="43.5">
      <c r="A44" s="173" t="s">
        <v>220</v>
      </c>
      <c r="B44" s="159" t="s">
        <v>356</v>
      </c>
      <c r="C44" s="166" t="str">
        <f t="shared" si="0"/>
        <v>7.3 ระบบสารสนเทศเพื่อการบริหารและการตัดสินใจ (สกอ.7.3)</v>
      </c>
    </row>
    <row r="45" spans="1:3">
      <c r="A45" s="173" t="s">
        <v>222</v>
      </c>
      <c r="B45" s="159" t="s">
        <v>357</v>
      </c>
      <c r="C45" s="166" t="str">
        <f t="shared" si="0"/>
        <v>7.4 ระบบบริหารความเสี่ยง (สกอ.7.4)</v>
      </c>
    </row>
    <row r="46" spans="1:3">
      <c r="A46" s="173" t="s">
        <v>232</v>
      </c>
      <c r="B46" s="159" t="s">
        <v>233</v>
      </c>
      <c r="C46" s="166" t="str">
        <f t="shared" si="0"/>
        <v>8 การเงินและงบประมาณ</v>
      </c>
    </row>
    <row r="47" spans="1:3">
      <c r="A47" s="173" t="s">
        <v>234</v>
      </c>
      <c r="B47" s="159" t="s">
        <v>358</v>
      </c>
      <c r="C47" s="166" t="str">
        <f t="shared" si="0"/>
        <v>8.1 ระบบและกลไกการเงินและงบประมาณ (สกอ.8.1)</v>
      </c>
    </row>
    <row r="48" spans="1:3">
      <c r="A48" s="173" t="s">
        <v>238</v>
      </c>
      <c r="B48" s="159" t="s">
        <v>359</v>
      </c>
      <c r="C48" s="166" t="str">
        <f t="shared" si="0"/>
        <v>9 ระบบและกลไกการประกันคุณภาพ</v>
      </c>
    </row>
    <row r="49" spans="1:3" ht="43.5">
      <c r="A49" s="173" t="s">
        <v>240</v>
      </c>
      <c r="B49" s="159" t="s">
        <v>360</v>
      </c>
      <c r="C49" s="166" t="str">
        <f t="shared" si="0"/>
        <v>9.1 ระบบและกลไกการประกันคุณภาพการศึกษาภายใน (สกอ.9.1)</v>
      </c>
    </row>
    <row r="50" spans="1:3">
      <c r="A50" s="172" t="s">
        <v>198</v>
      </c>
      <c r="B50" s="159" t="s">
        <v>199</v>
      </c>
      <c r="C50" s="166" t="str">
        <f t="shared" si="0"/>
        <v>5 การบริการทางวิชาการแก่สังคม</v>
      </c>
    </row>
    <row r="51" spans="1:3" ht="108.75">
      <c r="A51" s="173" t="s">
        <v>200</v>
      </c>
      <c r="B51" s="159" t="s">
        <v>201</v>
      </c>
      <c r="C51" s="166" t="str">
        <f t="shared" si="0"/>
        <v>5.1 ร้อยละของอาจารย์ประจำที่มีส่วนร่วมในการให้บริการทางวิชาการแก่สังคม เป็นที่ปรึกษา เป็นกรรมการวิทยานิพนธ์ภายนอกสถาบัน เป็นกรรมการวิชาการ กรรมการวิชาชีพในระดับชาติหรือระดับนานาชาติต่ออาจารย์ประจำ</v>
      </c>
    </row>
    <row r="52" spans="1:3" ht="87">
      <c r="A52" s="173" t="s">
        <v>202</v>
      </c>
      <c r="B52" s="159" t="s">
        <v>203</v>
      </c>
      <c r="C52" s="166" t="str">
        <f t="shared" si="0"/>
        <v xml:space="preserve">5.2 ร้อยละของกิจกรรม/โครงการบริการวิชาการและวิชาชีพที่ตอบสนองความต้องการพัฒนาและเสริมสร้างความเข้มแข็งของสังคม ชุมชน ประเทศชาติ และนานาชาติต่ออาจารย์ประจำ </v>
      </c>
    </row>
    <row r="53" spans="1:3" ht="65.25">
      <c r="A53" s="173" t="s">
        <v>204</v>
      </c>
      <c r="B53" s="159" t="s">
        <v>205</v>
      </c>
      <c r="C53" s="166" t="str">
        <f t="shared" si="0"/>
        <v xml:space="preserve">5.3 มีการนำความรู้และประสบการณ์จากการบริการวิชาการและวิชาชีพมาใช้ในการพัฒนาการเรียนการสอนและการวิจัย </v>
      </c>
    </row>
    <row r="54" spans="1:3" ht="43.5">
      <c r="A54" s="173" t="s">
        <v>206</v>
      </c>
      <c r="B54" s="159" t="s">
        <v>207</v>
      </c>
      <c r="C54" s="166" t="str">
        <f t="shared" si="0"/>
        <v xml:space="preserve">5.4 ค่าใช้จ่ายและมูลค่าของหน่วยงานในการบริการวิชาการและวิชาชีพเพื่อสังคมต่ออาจารย์ประจำ </v>
      </c>
    </row>
    <row r="55" spans="1:3" ht="87">
      <c r="A55" s="173" t="s">
        <v>208</v>
      </c>
      <c r="B55" s="159" t="s">
        <v>209</v>
      </c>
      <c r="C55" s="166" t="str">
        <f t="shared" si="0"/>
        <v xml:space="preserve">5.5 จำนวนชั่วโมงเฉลี่ยที่อาจารย์ประจำให้บริการวิชาการและวิชาชีพที่ตอบสนองความต้องการพัฒนาและเสริมสร้างความเข้มแข็งของสังคม ชุมชน ประเทศชาติ และนานาชาติต่ออาจารย์ประจำ </v>
      </c>
    </row>
    <row r="56" spans="1:3">
      <c r="A56" s="172" t="s">
        <v>210</v>
      </c>
      <c r="B56" s="159" t="s">
        <v>211</v>
      </c>
      <c r="C56" s="166" t="str">
        <f t="shared" si="0"/>
        <v>6 การทำนุบำรุงศิลปวัฒนธรรม</v>
      </c>
    </row>
    <row r="57" spans="1:3" ht="43.5">
      <c r="A57" s="173" t="s">
        <v>212</v>
      </c>
      <c r="B57" s="159" t="s">
        <v>213</v>
      </c>
      <c r="C57" s="166" t="str">
        <f t="shared" si="0"/>
        <v xml:space="preserve">6.1 ร้อยละของกิจกรรมในการอนุรักษ์ พัฒนาและสร้างเสริมเอกลักษณ์ศิลปะและวัฒนธรรมต่อจำนวนนิสิต </v>
      </c>
    </row>
    <row r="58" spans="1:3">
      <c r="A58" s="172" t="s">
        <v>214</v>
      </c>
      <c r="B58" s="159" t="s">
        <v>215</v>
      </c>
      <c r="C58" s="166" t="str">
        <f t="shared" si="0"/>
        <v>7 การบริหารและจัดการ</v>
      </c>
    </row>
    <row r="59" spans="1:3" ht="43.5">
      <c r="A59" s="173" t="s">
        <v>216</v>
      </c>
      <c r="B59" s="159" t="s">
        <v>217</v>
      </c>
      <c r="C59" s="166" t="str">
        <f t="shared" si="0"/>
        <v xml:space="preserve">7.1 มีระบบการบริหารจัดการที่ดีแบบธรรมาภิบาล และภาวะผู้นำ </v>
      </c>
    </row>
    <row r="60" spans="1:3" ht="43.5">
      <c r="A60" s="173" t="s">
        <v>218</v>
      </c>
      <c r="B60" s="159" t="s">
        <v>219</v>
      </c>
      <c r="C60" s="166" t="str">
        <f t="shared" si="0"/>
        <v xml:space="preserve">7.2 มีการบริหารทรัพยากรบุคคลเพื่อพัฒนา และธำรงรักษาไว้ให้บุคลากรมีคุณภาพและประสิทธิภาพ </v>
      </c>
    </row>
    <row r="61" spans="1:3" ht="43.5">
      <c r="A61" s="173" t="s">
        <v>220</v>
      </c>
      <c r="B61" s="159" t="s">
        <v>221</v>
      </c>
      <c r="C61" s="166" t="str">
        <f t="shared" si="0"/>
        <v xml:space="preserve">7.3 ระดับความสำเร็จในการเปิดโอกาสให้บุคคลภายนอกเข้ามามีส่วนร่วมในการพัฒนาหน่วยงาน </v>
      </c>
    </row>
    <row r="62" spans="1:3" ht="43.5">
      <c r="A62" s="173" t="s">
        <v>222</v>
      </c>
      <c r="B62" s="159" t="s">
        <v>223</v>
      </c>
      <c r="C62" s="166" t="str">
        <f t="shared" si="0"/>
        <v xml:space="preserve">7.4 ร้อยละของอาจารย์ประจำที่ได้รับรางวัลผลงานทางวิชาการ หรือวิชาชีพในระดับชาติ หรือนานาชาติ </v>
      </c>
    </row>
    <row r="63" spans="1:3" ht="43.5">
      <c r="A63" s="173" t="s">
        <v>224</v>
      </c>
      <c r="B63" s="159" t="s">
        <v>225</v>
      </c>
      <c r="C63" s="166" t="str">
        <f t="shared" si="0"/>
        <v>7.5 ระดับความสำเร็จของการถ่ายทอดตัวชี้วัดและเป้าหมายของระดับองค์กรสู่ระดับบุคคล</v>
      </c>
    </row>
    <row r="64" spans="1:3">
      <c r="A64" s="173" t="s">
        <v>226</v>
      </c>
      <c r="B64" s="159" t="s">
        <v>227</v>
      </c>
      <c r="C64" s="166" t="str">
        <f t="shared" si="0"/>
        <v xml:space="preserve">7.6 ร้อยละของระดับความพึงพอใจของผู้รับบริการ </v>
      </c>
    </row>
    <row r="65" spans="1:3" ht="43.5">
      <c r="A65" s="173" t="s">
        <v>228</v>
      </c>
      <c r="B65" s="159" t="s">
        <v>229</v>
      </c>
      <c r="C65" s="166" t="str">
        <f t="shared" si="0"/>
        <v xml:space="preserve">7.7  งบประมาณสำหรับการพัฒนาคณาจารย์ทั้งในประเทศและต่างประเทศต่ออาจารย์ประจำ </v>
      </c>
    </row>
    <row r="66" spans="1:3" ht="65.25">
      <c r="A66" s="173" t="s">
        <v>230</v>
      </c>
      <c r="B66" s="159" t="s">
        <v>231</v>
      </c>
      <c r="C66" s="166" t="str">
        <f t="shared" si="0"/>
        <v xml:space="preserve">7.8  ร้อยละของบุคลากรประจำสายสนับสนุนที่ได้รับการพัฒนาความรู้ และทักษะในวิชาชีพทั้งในประเทศและต่างประเทศ </v>
      </c>
    </row>
    <row r="67" spans="1:3">
      <c r="A67" s="172" t="s">
        <v>232</v>
      </c>
      <c r="B67" s="159" t="s">
        <v>233</v>
      </c>
      <c r="C67" s="166" t="str">
        <f t="shared" si="0"/>
        <v>8 การเงินและงบประมาณ</v>
      </c>
    </row>
    <row r="68" spans="1:3" ht="43.5">
      <c r="A68" s="173" t="s">
        <v>234</v>
      </c>
      <c r="B68" s="159" t="s">
        <v>235</v>
      </c>
      <c r="C68" s="166" t="str">
        <f t="shared" ref="C68:C71" si="1">A68&amp;" "&amp;B68</f>
        <v xml:space="preserve">8.1 มีระบบ และกลไกในการจัดสรร การวิเคราะห์ค่าใช้จ่าย การตรวจสอบการเงินและงบประมาณอย่างมีประสิทธิภาพ </v>
      </c>
    </row>
    <row r="69" spans="1:3" ht="43.5">
      <c r="A69" s="173" t="s">
        <v>236</v>
      </c>
      <c r="B69" s="159" t="s">
        <v>237</v>
      </c>
      <c r="C69" s="166" t="str">
        <f t="shared" si="1"/>
        <v>8.2 ร้อยละของเงินรายได้จริงจากภายนอกทั้งหมดต่อรายรับจริงทั้งหมด</v>
      </c>
    </row>
    <row r="70" spans="1:3">
      <c r="A70" s="172" t="s">
        <v>238</v>
      </c>
      <c r="B70" s="159" t="s">
        <v>239</v>
      </c>
      <c r="C70" s="166" t="str">
        <f t="shared" si="1"/>
        <v>9 ระบบและกลไกการประกันคุณภาพภายใน</v>
      </c>
    </row>
    <row r="71" spans="1:3" ht="43.5">
      <c r="A71" s="173" t="s">
        <v>240</v>
      </c>
      <c r="B71" s="159" t="s">
        <v>241</v>
      </c>
      <c r="C71" s="166" t="str">
        <f t="shared" si="1"/>
        <v xml:space="preserve">9.1 มีระบบและกลไกการให้ความรู้และทักษะด้านการประกันคุณภาพแก่นิสิต </v>
      </c>
    </row>
    <row r="72" spans="1:3">
      <c r="A72" s="173"/>
      <c r="C72" s="16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C40"/>
  <sheetViews>
    <sheetView workbookViewId="0">
      <selection activeCell="C18" sqref="C18"/>
    </sheetView>
  </sheetViews>
  <sheetFormatPr defaultColWidth="9" defaultRowHeight="21.75"/>
  <cols>
    <col min="1" max="1" width="5.625" style="175" customWidth="1"/>
    <col min="2" max="2" width="85.375" style="175" customWidth="1"/>
    <col min="3" max="16384" width="9" style="175"/>
  </cols>
  <sheetData>
    <row r="1" spans="1:2" s="391" customFormat="1" ht="27.75">
      <c r="A1" s="390" t="s">
        <v>385</v>
      </c>
    </row>
    <row r="2" spans="1:2">
      <c r="A2" s="380" t="s">
        <v>366</v>
      </c>
    </row>
    <row r="3" spans="1:2">
      <c r="B3" s="381" t="s">
        <v>386</v>
      </c>
    </row>
    <row r="4" spans="1:2">
      <c r="B4" s="382" t="s">
        <v>367</v>
      </c>
    </row>
    <row r="5" spans="1:2">
      <c r="B5" s="382" t="s">
        <v>368</v>
      </c>
    </row>
    <row r="6" spans="1:2">
      <c r="B6" s="383" t="s">
        <v>369</v>
      </c>
    </row>
    <row r="7" spans="1:2">
      <c r="B7" s="384" t="s">
        <v>370</v>
      </c>
    </row>
    <row r="8" spans="1:2">
      <c r="A8" s="380" t="s">
        <v>371</v>
      </c>
      <c r="B8" s="385"/>
    </row>
    <row r="9" spans="1:2">
      <c r="B9" s="386" t="s">
        <v>387</v>
      </c>
    </row>
    <row r="10" spans="1:2" ht="23.25">
      <c r="B10" s="387" t="s">
        <v>372</v>
      </c>
    </row>
    <row r="11" spans="1:2">
      <c r="B11" s="386" t="s">
        <v>373</v>
      </c>
    </row>
    <row r="12" spans="1:2">
      <c r="B12" s="388" t="s">
        <v>374</v>
      </c>
    </row>
    <row r="13" spans="1:2">
      <c r="A13" s="380" t="s">
        <v>375</v>
      </c>
      <c r="B13" s="385"/>
    </row>
    <row r="14" spans="1:2">
      <c r="B14" s="386" t="s">
        <v>388</v>
      </c>
    </row>
    <row r="15" spans="1:2">
      <c r="B15" s="386" t="s">
        <v>376</v>
      </c>
    </row>
    <row r="16" spans="1:2">
      <c r="B16" s="386" t="s">
        <v>377</v>
      </c>
    </row>
    <row r="17" spans="1:3">
      <c r="B17" s="386" t="s">
        <v>378</v>
      </c>
    </row>
    <row r="18" spans="1:3">
      <c r="A18" s="380" t="s">
        <v>379</v>
      </c>
      <c r="B18" s="389"/>
    </row>
    <row r="19" spans="1:3">
      <c r="B19" s="386" t="s">
        <v>389</v>
      </c>
    </row>
    <row r="20" spans="1:3">
      <c r="B20" s="386" t="s">
        <v>380</v>
      </c>
    </row>
    <row r="21" spans="1:3">
      <c r="B21" s="386" t="s">
        <v>381</v>
      </c>
    </row>
    <row r="22" spans="1:3">
      <c r="A22" s="380" t="s">
        <v>382</v>
      </c>
      <c r="B22" s="389"/>
    </row>
    <row r="23" spans="1:3">
      <c r="B23" s="386" t="s">
        <v>390</v>
      </c>
    </row>
    <row r="24" spans="1:3">
      <c r="B24" s="386" t="s">
        <v>383</v>
      </c>
    </row>
    <row r="25" spans="1:3">
      <c r="B25" s="386" t="s">
        <v>384</v>
      </c>
    </row>
    <row r="27" spans="1:3" ht="27.75">
      <c r="A27" s="178"/>
      <c r="B27" s="179"/>
      <c r="C27" s="179"/>
    </row>
    <row r="28" spans="1:3">
      <c r="A28" s="180"/>
      <c r="C28" s="180"/>
    </row>
    <row r="29" spans="1:3">
      <c r="A29" s="181"/>
      <c r="B29" s="182"/>
      <c r="C29" s="183"/>
    </row>
    <row r="30" spans="1:3">
      <c r="A30" s="181"/>
      <c r="B30" s="182"/>
      <c r="C30" s="183"/>
    </row>
    <row r="31" spans="1:3">
      <c r="A31" s="181"/>
      <c r="B31" s="182"/>
      <c r="C31" s="183"/>
    </row>
    <row r="32" spans="1:3">
      <c r="A32" s="180"/>
      <c r="C32" s="180"/>
    </row>
    <row r="33" spans="1:3">
      <c r="A33" s="184"/>
      <c r="C33" s="185"/>
    </row>
    <row r="34" spans="1:3">
      <c r="A34" s="184"/>
      <c r="C34" s="185"/>
    </row>
    <row r="35" spans="1:3">
      <c r="A35" s="184"/>
      <c r="C35" s="185"/>
    </row>
    <row r="36" spans="1:3">
      <c r="A36" s="184"/>
      <c r="B36" s="186"/>
      <c r="C36" s="185"/>
    </row>
    <row r="37" spans="1:3">
      <c r="A37" s="180"/>
      <c r="C37" s="180"/>
    </row>
    <row r="38" spans="1:3">
      <c r="A38" s="184"/>
      <c r="C38" s="185"/>
    </row>
    <row r="39" spans="1:3">
      <c r="A39" s="184"/>
      <c r="C39" s="185"/>
    </row>
    <row r="40" spans="1:3">
      <c r="A40" s="184"/>
      <c r="C40" s="18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C35"/>
  <sheetViews>
    <sheetView workbookViewId="0">
      <selection activeCell="C15" sqref="C15"/>
    </sheetView>
  </sheetViews>
  <sheetFormatPr defaultColWidth="9" defaultRowHeight="21.75"/>
  <cols>
    <col min="1" max="1" width="5.625" style="175" customWidth="1"/>
    <col min="2" max="2" width="85.375" style="175" customWidth="1"/>
    <col min="3" max="16384" width="9" style="175"/>
  </cols>
  <sheetData>
    <row r="1" spans="1:2" ht="27.75">
      <c r="A1" s="174" t="s">
        <v>242</v>
      </c>
    </row>
    <row r="2" spans="1:2">
      <c r="A2" s="380" t="s">
        <v>243</v>
      </c>
    </row>
    <row r="3" spans="1:2" ht="43.5">
      <c r="A3" s="380"/>
      <c r="B3" s="176" t="s">
        <v>244</v>
      </c>
    </row>
    <row r="4" spans="1:2">
      <c r="A4" s="380"/>
      <c r="B4" s="176" t="s">
        <v>245</v>
      </c>
    </row>
    <row r="5" spans="1:2">
      <c r="A5" s="380"/>
      <c r="B5" s="176" t="s">
        <v>246</v>
      </c>
    </row>
    <row r="6" spans="1:2">
      <c r="A6" s="380"/>
      <c r="B6" s="176" t="s">
        <v>247</v>
      </c>
    </row>
    <row r="7" spans="1:2">
      <c r="A7" s="380"/>
      <c r="B7" s="176" t="s">
        <v>248</v>
      </c>
    </row>
    <row r="8" spans="1:2">
      <c r="A8" s="380" t="s">
        <v>249</v>
      </c>
      <c r="B8" s="177"/>
    </row>
    <row r="9" spans="1:2" ht="87">
      <c r="A9" s="380"/>
      <c r="B9" s="176" t="s">
        <v>250</v>
      </c>
    </row>
    <row r="10" spans="1:2">
      <c r="A10" s="380"/>
      <c r="B10" s="176" t="s">
        <v>251</v>
      </c>
    </row>
    <row r="11" spans="1:2">
      <c r="A11" s="380" t="s">
        <v>252</v>
      </c>
      <c r="B11" s="177"/>
    </row>
    <row r="12" spans="1:2">
      <c r="A12" s="380"/>
      <c r="B12" s="176" t="s">
        <v>253</v>
      </c>
    </row>
    <row r="13" spans="1:2">
      <c r="A13" s="380"/>
      <c r="B13" s="176" t="s">
        <v>254</v>
      </c>
    </row>
    <row r="14" spans="1:2">
      <c r="A14" s="397" t="s">
        <v>255</v>
      </c>
      <c r="B14" s="176"/>
    </row>
    <row r="15" spans="1:2">
      <c r="A15" s="380"/>
      <c r="B15" s="176" t="s">
        <v>256</v>
      </c>
    </row>
    <row r="16" spans="1:2">
      <c r="A16" s="380"/>
      <c r="B16" s="176" t="s">
        <v>257</v>
      </c>
    </row>
    <row r="17" spans="1:3">
      <c r="A17" s="380" t="s">
        <v>258</v>
      </c>
      <c r="B17" s="176"/>
    </row>
    <row r="18" spans="1:3">
      <c r="A18" s="380"/>
      <c r="B18" s="176" t="s">
        <v>259</v>
      </c>
    </row>
    <row r="19" spans="1:3">
      <c r="A19" s="380"/>
      <c r="B19" s="176" t="s">
        <v>260</v>
      </c>
    </row>
    <row r="20" spans="1:3">
      <c r="A20" s="380"/>
      <c r="B20" s="176" t="s">
        <v>261</v>
      </c>
    </row>
    <row r="22" spans="1:3" ht="27.75">
      <c r="A22" s="178"/>
      <c r="B22" s="179"/>
      <c r="C22" s="179"/>
    </row>
    <row r="23" spans="1:3">
      <c r="A23" s="180"/>
      <c r="C23" s="180"/>
    </row>
    <row r="24" spans="1:3">
      <c r="A24" s="181"/>
      <c r="B24" s="182"/>
      <c r="C24" s="183"/>
    </row>
    <row r="25" spans="1:3">
      <c r="A25" s="181"/>
      <c r="B25" s="182"/>
      <c r="C25" s="183"/>
    </row>
    <row r="26" spans="1:3">
      <c r="A26" s="181"/>
      <c r="B26" s="182"/>
      <c r="C26" s="183"/>
    </row>
    <row r="27" spans="1:3">
      <c r="A27" s="180"/>
      <c r="C27" s="180"/>
    </row>
    <row r="28" spans="1:3">
      <c r="A28" s="184"/>
      <c r="C28" s="185"/>
    </row>
    <row r="29" spans="1:3">
      <c r="A29" s="184"/>
      <c r="C29" s="185"/>
    </row>
    <row r="30" spans="1:3">
      <c r="A30" s="184"/>
      <c r="C30" s="185"/>
    </row>
    <row r="31" spans="1:3">
      <c r="A31" s="184"/>
      <c r="B31" s="186"/>
      <c r="C31" s="185"/>
    </row>
    <row r="32" spans="1:3">
      <c r="A32" s="180"/>
      <c r="C32" s="180"/>
    </row>
    <row r="33" spans="1:3">
      <c r="A33" s="184"/>
      <c r="C33" s="185"/>
    </row>
    <row r="34" spans="1:3">
      <c r="A34" s="184"/>
      <c r="C34" s="185"/>
    </row>
    <row r="35" spans="1:3">
      <c r="A35" s="184"/>
      <c r="C35" s="18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52</vt:i4>
      </vt:variant>
    </vt:vector>
  </HeadingPairs>
  <TitlesOfParts>
    <vt:vector size="62" baseType="lpstr">
      <vt:lpstr>project</vt:lpstr>
      <vt:lpstr>อนุมัติ</vt:lpstr>
      <vt:lpstr>Questionniar</vt:lpstr>
      <vt:lpstr>Summary</vt:lpstr>
      <vt:lpstr>สรุปส่งวิทยาเขต</vt:lpstr>
      <vt:lpstr>แผนผลปฏิบัติงาน</vt:lpstr>
      <vt:lpstr>ST_FLAS</vt:lpstr>
      <vt:lpstr>ST_KU10yrs</vt:lpstr>
      <vt:lpstr>ST_KU57</vt:lpstr>
      <vt:lpstr>BudgetInfo</vt:lpstr>
      <vt:lpstr>compensation</vt:lpstr>
      <vt:lpstr>data_1</vt:lpstr>
      <vt:lpstr>data_2</vt:lpstr>
      <vt:lpstr>data_3</vt:lpstr>
      <vt:lpstr>data_4</vt:lpstr>
      <vt:lpstr>Data1</vt:lpstr>
      <vt:lpstr>Data2</vt:lpstr>
      <vt:lpstr>expense</vt:lpstr>
      <vt:lpstr>flasPlan</vt:lpstr>
      <vt:lpstr>material</vt:lpstr>
      <vt:lpstr>project!Print_Area</vt:lpstr>
      <vt:lpstr>Summary!Print_Area</vt:lpstr>
      <vt:lpstr>อนุมัติ!Print_Area</vt:lpstr>
      <vt:lpstr>ProjTitle</vt:lpstr>
      <vt:lpstr>QAindex</vt:lpstr>
      <vt:lpstr>target</vt:lpstr>
      <vt:lpstr>targetNum</vt:lpstr>
      <vt:lpstr>topic_1</vt:lpstr>
      <vt:lpstr>topic_2</vt:lpstr>
      <vt:lpstr>topic_3</vt:lpstr>
      <vt:lpstr>x_bg</vt:lpstr>
      <vt:lpstr>x_bgtype</vt:lpstr>
      <vt:lpstr>x_dept</vt:lpstr>
      <vt:lpstr>x_deptinfo</vt:lpstr>
      <vt:lpstr>x_deptno</vt:lpstr>
      <vt:lpstr>x_description</vt:lpstr>
      <vt:lpstr>x_fdate</vt:lpstr>
      <vt:lpstr>x_idate</vt:lpstr>
      <vt:lpstr>x_kpi1</vt:lpstr>
      <vt:lpstr>x_kpi1v</vt:lpstr>
      <vt:lpstr>x_kpi2</vt:lpstr>
      <vt:lpstr>x_kpi2v</vt:lpstr>
      <vt:lpstr>x_kpi3</vt:lpstr>
      <vt:lpstr>x_kpi3v</vt:lpstr>
      <vt:lpstr>x_kpi4</vt:lpstr>
      <vt:lpstr>x_kpi4v</vt:lpstr>
      <vt:lpstr>x_manager</vt:lpstr>
      <vt:lpstr>x_no</vt:lpstr>
      <vt:lpstr>x_target</vt:lpstr>
      <vt:lpstr>x_title</vt:lpstr>
      <vt:lpstr>x_year</vt:lpstr>
      <vt:lpstr>y_bgused</vt:lpstr>
      <vt:lpstr>y_evaluate</vt:lpstr>
      <vt:lpstr>y_fdate</vt:lpstr>
      <vt:lpstr>y_idate</vt:lpstr>
      <vt:lpstr>y_kpi1r</vt:lpstr>
      <vt:lpstr>y_kpi2r</vt:lpstr>
      <vt:lpstr>y_kpi3r</vt:lpstr>
      <vt:lpstr>y_kpi4r</vt:lpstr>
      <vt:lpstr>y_PartNum</vt:lpstr>
      <vt:lpstr>y_replies</vt:lpstr>
      <vt:lpstr>y_vanue</vt:lpstr>
    </vt:vector>
  </TitlesOfParts>
  <Company>Kasetsart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Computer Services</dc:creator>
  <cp:lastModifiedBy>Office Of Computer Services</cp:lastModifiedBy>
  <cp:lastPrinted>2014-02-17T23:04:40Z</cp:lastPrinted>
  <dcterms:created xsi:type="dcterms:W3CDTF">2012-03-02T02:55:17Z</dcterms:created>
  <dcterms:modified xsi:type="dcterms:W3CDTF">2014-03-20T05:43:09Z</dcterms:modified>
</cp:coreProperties>
</file>